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1/TABELLE  E PDF ANNUARIO LXXV - 2021/"/>
    </mc:Choice>
  </mc:AlternateContent>
  <xr:revisionPtr revIDLastSave="480" documentId="13_ncr:1_{D8AEE44C-86E7-4BA4-8F33-3338705833B9}" xr6:coauthVersionLast="47" xr6:coauthVersionMax="47" xr10:uidLastSave="{CB2E107F-F179-4AF2-9A7A-C954642C4FAA}"/>
  <bookViews>
    <workbookView xWindow="-108" yWindow="-108" windowWidth="23256" windowHeight="12576" tabRatio="878" activeTab="15" xr2:uid="{00000000-000D-0000-FFFF-FFFF00000000}"/>
  </bookViews>
  <sheets>
    <sheet name="t1" sheetId="2" r:id="rId1"/>
    <sheet name="t2" sheetId="1" r:id="rId2"/>
    <sheet name="f1" sheetId="34" r:id="rId3"/>
    <sheet name="f2" sheetId="35" r:id="rId4"/>
    <sheet name="t3" sheetId="3" r:id="rId5"/>
    <sheet name="t4" sheetId="43" r:id="rId6"/>
    <sheet name="t5" sheetId="4" r:id="rId7"/>
    <sheet name="t6" sheetId="37" r:id="rId8"/>
    <sheet name="t7" sheetId="40" r:id="rId9"/>
    <sheet name="t8" sheetId="42" r:id="rId10"/>
    <sheet name="t9" sheetId="41" r:id="rId11"/>
    <sheet name="t10" sheetId="5" r:id="rId12"/>
    <sheet name="f3" sheetId="38" r:id="rId13"/>
    <sheet name="t11" sheetId="6" r:id="rId14"/>
    <sheet name="f4" sheetId="10" r:id="rId15"/>
    <sheet name="t12" sheetId="9" r:id="rId16"/>
    <sheet name="t13" sheetId="11" r:id="rId17"/>
    <sheet name="t14" sheetId="12" r:id="rId18"/>
    <sheet name="t15" sheetId="13" r:id="rId19"/>
    <sheet name="t16" sheetId="22" r:id="rId20"/>
    <sheet name="f5" sheetId="30" r:id="rId21"/>
    <sheet name="f6" sheetId="31" r:id="rId22"/>
    <sheet name="f7" sheetId="33" r:id="rId23"/>
    <sheet name="t17" sheetId="15" r:id="rId24"/>
    <sheet name="t18" sheetId="16" r:id="rId25"/>
    <sheet name="t19" sheetId="17" r:id="rId26"/>
    <sheet name="t20" sheetId="39" r:id="rId27"/>
    <sheet name="t21" sheetId="20" r:id="rId28"/>
  </sheets>
  <definedNames>
    <definedName name="AGO">#REF!</definedName>
    <definedName name="APR">#REF!</definedName>
    <definedName name="area10">#REF!</definedName>
    <definedName name="area100">#REF!</definedName>
    <definedName name="area110">#REF!</definedName>
    <definedName name="area20">#REF!</definedName>
    <definedName name="area30">#REF!</definedName>
    <definedName name="area40">#REF!</definedName>
    <definedName name="area50">#REF!</definedName>
    <definedName name="area60">#REF!</definedName>
    <definedName name="area70">#REF!</definedName>
    <definedName name="area80">#REF!</definedName>
    <definedName name="area90">#REF!</definedName>
    <definedName name="DIC">#REF!</definedName>
    <definedName name="FEB">#REF!</definedName>
    <definedName name="GEN">#REF!</definedName>
    <definedName name="GIU">#REF!</definedName>
    <definedName name="LUG">#REF!</definedName>
    <definedName name="MAG">#REF!</definedName>
    <definedName name="MAR">#REF!</definedName>
    <definedName name="propva">#REF!</definedName>
    <definedName name="q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41" l="1"/>
  <c r="B12" i="41" l="1"/>
  <c r="C13" i="42"/>
  <c r="D13" i="42"/>
  <c r="E13" i="42"/>
  <c r="F13" i="42"/>
  <c r="G13" i="42"/>
  <c r="B13" i="42"/>
  <c r="C28" i="40"/>
  <c r="H13" i="41" l="1"/>
  <c r="I13" i="41"/>
  <c r="J13" i="41"/>
  <c r="K13" i="41"/>
  <c r="L13" i="41"/>
  <c r="H14" i="41"/>
  <c r="I14" i="41"/>
  <c r="J14" i="41"/>
  <c r="K14" i="41"/>
  <c r="L14" i="41"/>
  <c r="H15" i="41"/>
  <c r="I15" i="41"/>
  <c r="J15" i="41"/>
  <c r="K15" i="41"/>
  <c r="L15" i="41"/>
  <c r="H16" i="41"/>
  <c r="I16" i="41"/>
  <c r="J16" i="41"/>
  <c r="K16" i="41"/>
  <c r="L16" i="41"/>
  <c r="H17" i="41"/>
  <c r="I17" i="41"/>
  <c r="J17" i="41"/>
  <c r="K17" i="41"/>
  <c r="L17" i="41"/>
  <c r="I12" i="41"/>
  <c r="J12" i="41"/>
  <c r="K12" i="41"/>
  <c r="L12" i="41"/>
  <c r="H12" i="41"/>
  <c r="B13" i="41"/>
  <c r="C13" i="41"/>
  <c r="D13" i="41"/>
  <c r="E13" i="41"/>
  <c r="F13" i="41"/>
  <c r="B14" i="41"/>
  <c r="C14" i="41"/>
  <c r="D14" i="41"/>
  <c r="E14" i="41"/>
  <c r="F14" i="41"/>
  <c r="B15" i="41"/>
  <c r="C15" i="41"/>
  <c r="D15" i="41"/>
  <c r="E15" i="41"/>
  <c r="F15" i="41"/>
  <c r="B16" i="41"/>
  <c r="C16" i="41"/>
  <c r="D16" i="41"/>
  <c r="E16" i="41"/>
  <c r="F16" i="41"/>
  <c r="B17" i="41"/>
  <c r="C17" i="41"/>
  <c r="D17" i="41"/>
  <c r="E17" i="41"/>
  <c r="F17" i="41"/>
  <c r="D12" i="41"/>
  <c r="E12" i="41"/>
  <c r="F12" i="41"/>
  <c r="H24" i="40"/>
  <c r="H25" i="40"/>
  <c r="H22" i="40"/>
  <c r="H15" i="40"/>
  <c r="H14" i="40"/>
  <c r="H19" i="40"/>
  <c r="H10" i="40"/>
  <c r="H9" i="40"/>
  <c r="H18" i="40"/>
  <c r="H21" i="40"/>
  <c r="H7" i="40"/>
  <c r="H11" i="40"/>
  <c r="H12" i="40"/>
  <c r="H23" i="40"/>
  <c r="H27" i="40"/>
  <c r="H26" i="40"/>
  <c r="H16" i="40"/>
  <c r="H17" i="40"/>
  <c r="H8" i="40"/>
  <c r="H13" i="40"/>
  <c r="H28" i="40"/>
  <c r="H29" i="40"/>
  <c r="H30" i="40"/>
  <c r="H31" i="40"/>
  <c r="H20" i="40"/>
  <c r="E24" i="40"/>
  <c r="E25" i="40"/>
  <c r="E22" i="40"/>
  <c r="E15" i="40"/>
  <c r="E14" i="40"/>
  <c r="E19" i="40"/>
  <c r="E10" i="40"/>
  <c r="E9" i="40"/>
  <c r="E18" i="40"/>
  <c r="E21" i="40"/>
  <c r="E7" i="40"/>
  <c r="E11" i="40"/>
  <c r="E12" i="40"/>
  <c r="E23" i="40"/>
  <c r="E27" i="40"/>
  <c r="E26" i="40"/>
  <c r="E16" i="40"/>
  <c r="E17" i="40"/>
  <c r="E8" i="40"/>
  <c r="E13" i="40"/>
  <c r="E28" i="40"/>
  <c r="E29" i="40"/>
  <c r="E30" i="40"/>
  <c r="E31" i="40"/>
  <c r="E20" i="40"/>
  <c r="C24" i="40"/>
  <c r="C25" i="40"/>
  <c r="C22" i="40"/>
  <c r="C15" i="40"/>
  <c r="C14" i="40"/>
  <c r="C19" i="40"/>
  <c r="C10" i="40"/>
  <c r="C9" i="40"/>
  <c r="C18" i="40"/>
  <c r="C21" i="40"/>
  <c r="C7" i="40"/>
  <c r="C11" i="40"/>
  <c r="C12" i="40"/>
  <c r="C23" i="40"/>
  <c r="C27" i="40"/>
  <c r="C26" i="40"/>
  <c r="C16" i="40"/>
  <c r="C17" i="40"/>
  <c r="C8" i="40"/>
  <c r="C13" i="40"/>
  <c r="C29" i="40"/>
  <c r="C30" i="40"/>
  <c r="C31" i="40"/>
  <c r="C20" i="40"/>
  <c r="C52" i="38" l="1"/>
  <c r="C64" i="38" s="1"/>
  <c r="B52" i="38"/>
  <c r="B64" i="38" s="1"/>
  <c r="F51" i="38"/>
  <c r="D51" i="38"/>
  <c r="F50" i="38"/>
  <c r="D50" i="38"/>
  <c r="D49" i="38"/>
  <c r="D48" i="38"/>
  <c r="D47" i="38"/>
  <c r="D46" i="38"/>
  <c r="D45" i="38"/>
  <c r="D44" i="38"/>
  <c r="D43" i="38"/>
  <c r="D42" i="38"/>
  <c r="D41" i="38"/>
  <c r="D40" i="38"/>
  <c r="D39" i="38"/>
  <c r="D38" i="38"/>
  <c r="B58" i="38" l="1"/>
  <c r="B54" i="38"/>
  <c r="B61" i="38"/>
  <c r="B57" i="38"/>
  <c r="B62" i="38"/>
  <c r="B65" i="38"/>
  <c r="D52" i="38"/>
  <c r="C61" i="38"/>
  <c r="C54" i="38"/>
  <c r="C58" i="38"/>
  <c r="C62" i="38"/>
  <c r="B55" i="38"/>
  <c r="B59" i="38"/>
  <c r="B63" i="38"/>
  <c r="C57" i="38"/>
  <c r="C55" i="38"/>
  <c r="C59" i="38"/>
  <c r="C63" i="38"/>
  <c r="C65" i="38"/>
  <c r="B56" i="38"/>
  <c r="B60" i="38"/>
  <c r="C56" i="38"/>
  <c r="C60" i="38"/>
  <c r="E18" i="37" l="1"/>
  <c r="G18" i="37"/>
  <c r="I18" i="37"/>
  <c r="C18" i="37"/>
  <c r="I20" i="37"/>
  <c r="G20" i="37"/>
  <c r="E20" i="37"/>
  <c r="C20" i="37"/>
  <c r="I19" i="37"/>
  <c r="G19" i="37"/>
  <c r="E19" i="37"/>
  <c r="C19" i="37"/>
  <c r="G7" i="37"/>
  <c r="I7" i="37"/>
  <c r="E4" i="37"/>
  <c r="I14" i="37"/>
  <c r="I8" i="37"/>
  <c r="I4" i="37"/>
  <c r="I15" i="37"/>
  <c r="G15" i="37"/>
  <c r="E14" i="37"/>
  <c r="E8" i="37"/>
  <c r="E15" i="37"/>
  <c r="C15" i="37"/>
  <c r="C14" i="37"/>
  <c r="C11" i="37"/>
  <c r="C10" i="37"/>
  <c r="C9" i="37"/>
  <c r="C8" i="37"/>
  <c r="C7" i="37"/>
  <c r="C4" i="37"/>
  <c r="F10" i="4"/>
  <c r="D10" i="4"/>
  <c r="B10" i="4"/>
  <c r="G11" i="4"/>
  <c r="F11" i="4"/>
  <c r="E11" i="4"/>
  <c r="D11" i="4"/>
  <c r="C11" i="4"/>
  <c r="B11" i="4"/>
  <c r="G7" i="4"/>
  <c r="E7" i="4"/>
  <c r="C7" i="4"/>
  <c r="F7" i="4"/>
  <c r="D7" i="4"/>
  <c r="B7" i="4"/>
  <c r="F6" i="4"/>
  <c r="D6" i="4"/>
  <c r="B6" i="4"/>
  <c r="G13" i="4"/>
  <c r="F13" i="4"/>
  <c r="E13" i="4"/>
  <c r="D13" i="4"/>
  <c r="C13" i="4"/>
  <c r="B13" i="4"/>
  <c r="G20" i="3"/>
  <c r="G19" i="3"/>
  <c r="K19" i="3" s="1"/>
  <c r="G18" i="3"/>
  <c r="G17" i="3"/>
  <c r="K17" i="3" s="1"/>
  <c r="F20" i="3"/>
  <c r="F18" i="3"/>
  <c r="J18" i="3" s="1"/>
  <c r="F17" i="3"/>
  <c r="J17" i="3" s="1"/>
  <c r="K18" i="3"/>
  <c r="D18" i="3"/>
  <c r="D19" i="3"/>
  <c r="H19" i="3"/>
  <c r="J19" i="3"/>
  <c r="D20" i="3"/>
  <c r="J20" i="3"/>
  <c r="K15" i="3"/>
  <c r="J15" i="3"/>
  <c r="H15" i="3"/>
  <c r="D15" i="3"/>
  <c r="K14" i="3"/>
  <c r="J14" i="3"/>
  <c r="H14" i="3"/>
  <c r="D14" i="3"/>
  <c r="K13" i="3"/>
  <c r="J13" i="3"/>
  <c r="H13" i="3"/>
  <c r="D13" i="3"/>
  <c r="H8" i="3"/>
  <c r="H7" i="3"/>
  <c r="H6" i="3"/>
  <c r="K6" i="3"/>
  <c r="K8" i="3"/>
  <c r="K7" i="3"/>
  <c r="J6" i="3"/>
  <c r="D8" i="3"/>
  <c r="D6" i="3"/>
  <c r="D7" i="3"/>
  <c r="J7" i="3"/>
  <c r="J8" i="3"/>
  <c r="K10" i="3"/>
  <c r="K11" i="3"/>
  <c r="K12" i="3"/>
  <c r="J10" i="3"/>
  <c r="J12" i="3"/>
  <c r="J11" i="3"/>
  <c r="H11" i="3"/>
  <c r="H12" i="3"/>
  <c r="H17" i="3"/>
  <c r="H5" i="3"/>
  <c r="H10" i="3"/>
  <c r="B5" i="3"/>
  <c r="C5" i="3"/>
  <c r="K5" i="3" s="1"/>
  <c r="D11" i="3"/>
  <c r="D12" i="3"/>
  <c r="D17" i="3"/>
  <c r="D10" i="3"/>
  <c r="H20" i="3" l="1"/>
  <c r="I9" i="37"/>
  <c r="I10" i="37"/>
  <c r="I11" i="37"/>
  <c r="G4" i="37"/>
  <c r="G8" i="37"/>
  <c r="G9" i="37"/>
  <c r="G10" i="37"/>
  <c r="G11" i="37"/>
  <c r="G14" i="37"/>
  <c r="E7" i="37"/>
  <c r="E9" i="37"/>
  <c r="E10" i="37"/>
  <c r="E11" i="37"/>
  <c r="D14" i="4"/>
  <c r="B14" i="4"/>
  <c r="F14" i="4"/>
  <c r="K20" i="3"/>
  <c r="H18" i="3"/>
  <c r="L8" i="3"/>
  <c r="L14" i="3"/>
  <c r="L12" i="3"/>
  <c r="L18" i="3"/>
  <c r="L15" i="3"/>
  <c r="L11" i="3"/>
  <c r="L13" i="3"/>
  <c r="L20" i="3"/>
  <c r="L6" i="3"/>
  <c r="L10" i="3"/>
  <c r="D5" i="3"/>
  <c r="L17" i="3"/>
  <c r="L7" i="3"/>
  <c r="J5" i="3"/>
  <c r="L5" i="3" s="1"/>
  <c r="B16" i="34" l="1"/>
  <c r="B14" i="1"/>
  <c r="B15" i="34"/>
  <c r="C11" i="2" l="1"/>
  <c r="C12" i="2"/>
  <c r="F12" i="2"/>
  <c r="E12" i="2"/>
  <c r="D12" i="2"/>
  <c r="B12" i="2"/>
  <c r="B11" i="2"/>
  <c r="F11" i="2"/>
  <c r="E11" i="2"/>
  <c r="D11" i="2"/>
  <c r="C14" i="1"/>
  <c r="D14" i="1"/>
  <c r="O26" i="11" l="1"/>
  <c r="N26" i="11"/>
  <c r="M26" i="11"/>
  <c r="L26" i="11"/>
  <c r="O11" i="11"/>
  <c r="N11" i="11"/>
  <c r="M11" i="11"/>
  <c r="L11" i="11"/>
  <c r="O7" i="11"/>
  <c r="N7" i="11"/>
  <c r="M7" i="11"/>
  <c r="L7" i="11"/>
  <c r="O15" i="11"/>
  <c r="N15" i="11"/>
  <c r="M15" i="11"/>
  <c r="L15" i="11"/>
  <c r="O10" i="11"/>
  <c r="N10" i="11"/>
  <c r="M10" i="11"/>
  <c r="L10" i="11"/>
  <c r="O14" i="11"/>
  <c r="N14" i="11"/>
  <c r="M14" i="11"/>
  <c r="L14" i="11"/>
  <c r="O24" i="11"/>
  <c r="N24" i="11"/>
  <c r="M24" i="11"/>
  <c r="L24" i="11"/>
  <c r="O25" i="11"/>
  <c r="N25" i="11"/>
  <c r="M25" i="11"/>
  <c r="L25" i="11"/>
  <c r="O21" i="11"/>
  <c r="N21" i="11"/>
  <c r="M21" i="11"/>
  <c r="L21" i="11"/>
  <c r="O6" i="11"/>
  <c r="N6" i="11"/>
  <c r="M6" i="11"/>
  <c r="L6" i="11"/>
  <c r="O19" i="11"/>
  <c r="N19" i="11"/>
  <c r="L19" i="11"/>
  <c r="O16" i="11"/>
  <c r="N16" i="11"/>
  <c r="M16" i="11"/>
  <c r="L16" i="11"/>
  <c r="O8" i="11"/>
  <c r="N8" i="11"/>
  <c r="M8" i="11"/>
  <c r="L8" i="11"/>
  <c r="O9" i="11"/>
  <c r="N9" i="11"/>
  <c r="M9" i="11"/>
  <c r="L9" i="11"/>
  <c r="O17" i="11"/>
  <c r="N17" i="11"/>
  <c r="M17" i="11"/>
  <c r="L17" i="11"/>
  <c r="O12" i="11"/>
  <c r="N12" i="11"/>
  <c r="M12" i="11"/>
  <c r="L12" i="11"/>
  <c r="O13" i="11"/>
  <c r="N13" i="11"/>
  <c r="M13" i="11"/>
  <c r="L13" i="11"/>
  <c r="O20" i="11"/>
  <c r="N20" i="11"/>
  <c r="M20" i="11"/>
  <c r="L20" i="11"/>
  <c r="O23" i="11"/>
  <c r="N23" i="11"/>
  <c r="M23" i="11"/>
  <c r="L23" i="11"/>
  <c r="O22" i="11"/>
  <c r="N22" i="11"/>
  <c r="M22" i="11"/>
  <c r="L22" i="11"/>
  <c r="O18" i="11"/>
  <c r="N18" i="11"/>
  <c r="M18" i="11"/>
  <c r="L18" i="11"/>
</calcChain>
</file>

<file path=xl/sharedStrings.xml><?xml version="1.0" encoding="utf-8"?>
<sst xmlns="http://schemas.openxmlformats.org/spreadsheetml/2006/main" count="747" uniqueCount="347">
  <si>
    <t>Tab. 2.1 - Movimentazione delle imprese del settore "Coltivazioni agricole e produzione di prodotti animali, caccia e servizi connessi" e totale settori.</t>
  </si>
  <si>
    <t>N° imprese registrate</t>
  </si>
  <si>
    <t>N° imprese attive</t>
  </si>
  <si>
    <t xml:space="preserve">N° di iscrizioni </t>
  </si>
  <si>
    <t>N° di cessazioni</t>
  </si>
  <si>
    <t>Saldo</t>
  </si>
  <si>
    <t>Anno 2020</t>
  </si>
  <si>
    <t>Agricoltura</t>
  </si>
  <si>
    <t>Tutti i settori</t>
  </si>
  <si>
    <t>Anno 2021</t>
  </si>
  <si>
    <t>Variazioni % 2021-2020</t>
  </si>
  <si>
    <t>Fonte: InfoCamere, dati annuali.</t>
  </si>
  <si>
    <t>Ditte individuali</t>
  </si>
  <si>
    <t>Società di capitali e di persone</t>
  </si>
  <si>
    <t xml:space="preserve">Altre forme </t>
  </si>
  <si>
    <t>Totale</t>
  </si>
  <si>
    <t>Iscrizioni</t>
  </si>
  <si>
    <t>var. % 2021/20</t>
  </si>
  <si>
    <t>Cessazioni (non d'ufficio)</t>
  </si>
  <si>
    <t>Saldo 2020</t>
  </si>
  <si>
    <t>Saldo 2021</t>
  </si>
  <si>
    <t>Totale Registrate</t>
  </si>
  <si>
    <t>composizione (%)</t>
  </si>
  <si>
    <t>Divisione</t>
  </si>
  <si>
    <t>A 01 Coltivazioni agricole e produzione di prodotti animali, c...</t>
  </si>
  <si>
    <t xml:space="preserve"> Registrate</t>
  </si>
  <si>
    <t>Cessazioni</t>
  </si>
  <si>
    <t>Fig. 2.1 - Imprese registrate nel settore Coltivazioni agricole e produzione di prodotti animali, caccia e servizi connessi</t>
  </si>
  <si>
    <t>Fonte: elaborazione su dati annuali di InfoCamere</t>
  </si>
  <si>
    <t>Fig. 2.2 - Iscrizioni, cessazioni e saldo delle imprese registrate nel settore "Coltivazioni agricole e produzione di prodotti animali, caccia e servizi connessi"</t>
  </si>
  <si>
    <t>Tab. 2.3 - Caratteristiche strutturali delle aziende agricole, anni 2010-2020</t>
  </si>
  <si>
    <t>Aziende (n.)</t>
  </si>
  <si>
    <t>SAU (migliaia di ettari)</t>
  </si>
  <si>
    <t>SAU per azienda (ettari)</t>
  </si>
  <si>
    <t>var. %</t>
  </si>
  <si>
    <t>Italia</t>
  </si>
  <si>
    <t>Nord</t>
  </si>
  <si>
    <t>Centro</t>
  </si>
  <si>
    <t>Mezzogiorno</t>
  </si>
  <si>
    <t>Forma giuridica</t>
  </si>
  <si>
    <t>Azienda individuale</t>
  </si>
  <si>
    <t xml:space="preserve">Società di persone       </t>
  </si>
  <si>
    <t xml:space="preserve">Società di capitali </t>
  </si>
  <si>
    <t>Società Cooperativa</t>
  </si>
  <si>
    <t>Proprietà collettiva</t>
  </si>
  <si>
    <t>Altra forma giuridica</t>
  </si>
  <si>
    <t>Seminativi</t>
  </si>
  <si>
    <t>Coltivazioni legnose agrarie</t>
  </si>
  <si>
    <t>Orti familiari</t>
  </si>
  <si>
    <t>Prati permanenti e pascoli</t>
  </si>
  <si>
    <t>Fonte: ISTAT, Censimenti Agricoltura 2010 e 2020</t>
  </si>
  <si>
    <t>Incidenze %</t>
  </si>
  <si>
    <t>Piemonte</t>
  </si>
  <si>
    <t>Valle d'Aosta</t>
  </si>
  <si>
    <t>Lombardia</t>
  </si>
  <si>
    <t>Liguria</t>
  </si>
  <si>
    <t>P. A. Bolzano</t>
  </si>
  <si>
    <t>P. A. Trento</t>
  </si>
  <si>
    <t>Veneto</t>
  </si>
  <si>
    <t>Friuli 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</si>
  <si>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</si>
  <si>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</si>
  <si>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</si>
  <si>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</si>
  <si>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</si>
  <si>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</si>
  <si>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</si>
  <si>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</si>
  <si>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</si>
  <si>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</si>
  <si>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</si>
  <si>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</si>
  <si>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</si>
  <si>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Nord-ovest</t>
  </si>
  <si>
    <t>Nord-est</t>
  </si>
  <si>
    <t>Sud</t>
  </si>
  <si>
    <t>Isole</t>
  </si>
  <si>
    <t>Fonte: ISTAT, Censimento Agricoltura 2020</t>
  </si>
  <si>
    <t>Tab. 2.5 - Aziende per categoria di manodopera presente, persone e giornate di lavoro standard per categoria di manodopera.</t>
  </si>
  <si>
    <t>Manodopera familiare</t>
  </si>
  <si>
    <t>Manodopera non familiare</t>
  </si>
  <si>
    <t>Totale manodopera</t>
  </si>
  <si>
    <t>Aziende agricole</t>
  </si>
  <si>
    <t>var. % 2020-2010</t>
  </si>
  <si>
    <t>Persone</t>
  </si>
  <si>
    <t>Composizione %</t>
  </si>
  <si>
    <t>Giornate di lavoro standard pro-capite</t>
  </si>
  <si>
    <t>1 Le giornate di lavoro standard si compongono di otto ore lavorative.</t>
  </si>
  <si>
    <t>Tab. 2.6 - Caratteristiche demografiche dei capi azienda, anno 2020</t>
  </si>
  <si>
    <t xml:space="preserve"> % su totale</t>
  </si>
  <si>
    <t>Meridione</t>
  </si>
  <si>
    <t>Classi d'età</t>
  </si>
  <si>
    <t>Fino a 29 anni</t>
  </si>
  <si>
    <t>da 30 a 44 anni</t>
  </si>
  <si>
    <t>da 45 a 59 anni</t>
  </si>
  <si>
    <t>da 60 a 74 anni</t>
  </si>
  <si>
    <t>Da 75 in poi</t>
  </si>
  <si>
    <t>Genere</t>
  </si>
  <si>
    <t>Maschi</t>
  </si>
  <si>
    <t>Femmine</t>
  </si>
  <si>
    <t>Titolo di studio</t>
  </si>
  <si>
    <t>Nessun titolo</t>
  </si>
  <si>
    <t>Licenza elementare</t>
  </si>
  <si>
    <t>Licenza media</t>
  </si>
  <si>
    <t>Diploma (2-3 anni)</t>
  </si>
  <si>
    <t xml:space="preserve">Diploma scuola media superiore </t>
  </si>
  <si>
    <t>Laurea/diploma universitario</t>
  </si>
  <si>
    <t>1 Sono escluse le proprietà collettive.</t>
  </si>
  <si>
    <t>Fonte: ISTAT, Censimento Agricoltura 2020.</t>
  </si>
  <si>
    <t>Capoazienda con età fino a 40 anni</t>
  </si>
  <si>
    <t xml:space="preserve">Numero di aziende </t>
  </si>
  <si>
    <t>% su totale regionale</t>
  </si>
  <si>
    <t>SAU (in ettari)</t>
  </si>
  <si>
    <t>SAU media</t>
  </si>
  <si>
    <t>Tab. 2.8 - Aziende per titolo di studio del capo azienda e circoscrizioni, con capo azienda  &lt;=40 anni e totali. Percentuali su totale1- 2020</t>
  </si>
  <si>
    <t xml:space="preserve">Circoscrizione </t>
  </si>
  <si>
    <t>Diploma scuola media superiore</t>
  </si>
  <si>
    <t>Totale capoazienda</t>
  </si>
  <si>
    <t>&lt;=40 anni</t>
  </si>
  <si>
    <t>Totale capo azienda</t>
  </si>
  <si>
    <t>Aziende con almeno un'attività connessa</t>
  </si>
  <si>
    <t>Aziende Associate</t>
  </si>
  <si>
    <t>Azienda con zootecnia biologica</t>
  </si>
  <si>
    <t>Azienda con coltivazioni biologiche</t>
  </si>
  <si>
    <t>Aziende totali</t>
  </si>
  <si>
    <t>Valori percentuali su aziende totali</t>
  </si>
  <si>
    <t>Tab. 2.10 – Numero, saldi e tassi di variazione delle imprese alimentari e delle bevande - 2021</t>
  </si>
  <si>
    <t>Settori di attività</t>
  </si>
  <si>
    <t xml:space="preserve">Registrate </t>
  </si>
  <si>
    <t>Attive</t>
  </si>
  <si>
    <t xml:space="preserve">Iscritte </t>
  </si>
  <si>
    <t>Cessate</t>
  </si>
  <si>
    <t>Industrie alimentari</t>
  </si>
  <si>
    <t>Industria delle bevande</t>
  </si>
  <si>
    <t>Totale alimentari e bevande</t>
  </si>
  <si>
    <t>Attività manifatturiere</t>
  </si>
  <si>
    <t>alim. e bevande/manifatturiere (%)</t>
  </si>
  <si>
    <t xml:space="preserve">- </t>
  </si>
  <si>
    <t>Di cui artigiane</t>
  </si>
  <si>
    <t xml:space="preserve"> - industrie alimentari</t>
  </si>
  <si>
    <t xml:space="preserve"> - industrie delle bevande</t>
  </si>
  <si>
    <t>Alim. e bevande/manifatturiere (%)</t>
  </si>
  <si>
    <t>1 Al netto di quelle d'ufficio.</t>
  </si>
  <si>
    <t>2 Il tasso è dato dal rapporto tra il saldo tra iscrizioni e cessazioni rilevate nel periodo e lo stock delle imprese registrate all'inizio del periodo considerato</t>
  </si>
  <si>
    <t>Fonte: elaborazioni su dati InfoCamere-Movimprese</t>
  </si>
  <si>
    <t>Fig. 2.3 - Industria alimentare e delle bevande-Riparto percentuale degli addetti e delle imprese attive e dimensione occupazionale media nel 2020</t>
  </si>
  <si>
    <t>Fonte: elaborazioni su dati ISTAT.</t>
  </si>
  <si>
    <t>addetti</t>
  </si>
  <si>
    <t>imprese</t>
  </si>
  <si>
    <t>addetti/imprese</t>
  </si>
  <si>
    <t>Lavorazione e conservazione di carne e produzione di prodotti a base di carne</t>
  </si>
  <si>
    <t>Lavorazione e conservazione di pesce, crostacei e molluschi</t>
  </si>
  <si>
    <t>Lavorazione e conservazione di frutta e ortaggi</t>
  </si>
  <si>
    <t>Produzione di oli e grassi vegetali e animali</t>
  </si>
  <si>
    <t>Industria lattiero-casearia</t>
  </si>
  <si>
    <t>Lavorazione delle granaglie, produzione di amidi e di prodotti amidacei</t>
  </si>
  <si>
    <t>Produzione di prodotti da forno e farinacei</t>
  </si>
  <si>
    <t>Produzione di altri prodotti alimentari</t>
  </si>
  <si>
    <t>Produzione di prodotti per l'alimentazione degli animali</t>
  </si>
  <si>
    <t>produzione di vini da uve</t>
  </si>
  <si>
    <t>Produzione di birra</t>
  </si>
  <si>
    <t>Industria delle bibite analcoliche, delle acque minerali e di altre acque in bottiglia</t>
  </si>
  <si>
    <t>Totale bevande</t>
  </si>
  <si>
    <t>Totale alinetari</t>
  </si>
  <si>
    <t>TOTO ALIM+BEVANDE</t>
  </si>
  <si>
    <t>% su totale</t>
  </si>
  <si>
    <t>addetti (%)</t>
  </si>
  <si>
    <t>imprese (%)</t>
  </si>
  <si>
    <t>Tab. 2.11 - Imprese attive e addetti per circoscrizione, 2020</t>
  </si>
  <si>
    <t>imprese attive (%)</t>
  </si>
  <si>
    <t>addetti per impresa</t>
  </si>
  <si>
    <t>Imprese attive (%)</t>
  </si>
  <si>
    <t xml:space="preserve">Indistria delle bevande </t>
  </si>
  <si>
    <t>Nord -ovest</t>
  </si>
  <si>
    <t>Nord - est</t>
  </si>
  <si>
    <t xml:space="preserve">Fonte: Istat - Imprese </t>
  </si>
  <si>
    <t>Fig. 2.4 - Evoluzione delle cooperative agricole e dei soci in Italia (valori assoluti)</t>
  </si>
  <si>
    <t>Numero cooperative</t>
  </si>
  <si>
    <t>Numero soci</t>
  </si>
  <si>
    <t>Fonte: elaborazioni su dati Alleanza Cooperative Italiane</t>
  </si>
  <si>
    <t>Tab. 2.12 - La struttura delle cooperative agricole per comparto produttivo (valori assoluti e incidenza percentuale)</t>
  </si>
  <si>
    <t>Cooperative</t>
  </si>
  <si>
    <t>Soci</t>
  </si>
  <si>
    <t>Fatturato (milioni di euro)</t>
  </si>
  <si>
    <t>Addetti</t>
  </si>
  <si>
    <t>Comparti</t>
  </si>
  <si>
    <t>Peso % sul totale</t>
  </si>
  <si>
    <t>Agricolo e servizi</t>
  </si>
  <si>
    <t>Ortoflorofrutticolo</t>
  </si>
  <si>
    <t>Lattiero-caseario</t>
  </si>
  <si>
    <t>Vitivinicolo</t>
  </si>
  <si>
    <t>Zootecnico</t>
  </si>
  <si>
    <t>Olivicolo</t>
  </si>
  <si>
    <t>Forestazione e multifunzionalità</t>
  </si>
  <si>
    <t>Altro*</t>
  </si>
  <si>
    <t>2021*</t>
  </si>
  <si>
    <t>Var. % 2021/20</t>
  </si>
  <si>
    <t>Agricoltura, silvicoltura e pesca</t>
  </si>
  <si>
    <t>Industria alimentare e bevande</t>
  </si>
  <si>
    <t>Totale agro-alimentare</t>
  </si>
  <si>
    <t>Totale settori</t>
  </si>
  <si>
    <t>Valle d’Aosta</t>
  </si>
  <si>
    <t>Trentino-Alto Adige</t>
  </si>
  <si>
    <t>Friuli Venezia-Giulia</t>
  </si>
  <si>
    <t>1 Dati aggiornati al mese di ottobre.</t>
  </si>
  <si>
    <t xml:space="preserve">Fonte: elaborazioni su dati Infocamere </t>
  </si>
  <si>
    <t>Ortofrutta</t>
  </si>
  <si>
    <t>Cereali - riso</t>
  </si>
  <si>
    <t>Carni bovine</t>
  </si>
  <si>
    <t>Pataticolo</t>
  </si>
  <si>
    <t>Prodotti biologici</t>
  </si>
  <si>
    <t>Tabacco</t>
  </si>
  <si>
    <t>P.A. Trento</t>
  </si>
  <si>
    <t>P.A. Bolzano</t>
  </si>
  <si>
    <t>var. %  2021/20</t>
  </si>
  <si>
    <t>1 Elenco OP/AOP ortrofrutticole aggiornato al 18/05/2021, altre OP/AOP aggiornate al 31/12/2020.</t>
  </si>
  <si>
    <t>2 Comprende le seguenti voci: carni suine, avicunicolo, carni ovine, pollame, apicoltura, protoleaginose,  floricoltura, foraggi, sementi, zucchero</t>
  </si>
  <si>
    <t>Fonte: elaborazioni su dati MIPAAF.</t>
  </si>
  <si>
    <t xml:space="preserve">Tab. 2.15 - Elenco delle Oi per prodotto e circoscrizione economica al 2021 </t>
  </si>
  <si>
    <t>Organizzazione Interprofessionale</t>
  </si>
  <si>
    <t>Riconoscimento</t>
  </si>
  <si>
    <t>Prodotti</t>
  </si>
  <si>
    <t>Circoscrizione economica</t>
  </si>
  <si>
    <t>Consorzio di garanzia dell’olio extra-vergine di oliva di qualità</t>
  </si>
  <si>
    <t>DM 5945 del 30/01/2015</t>
  </si>
  <si>
    <t>Olio di oliva e olive da tavola</t>
  </si>
  <si>
    <t>Nazionale</t>
  </si>
  <si>
    <t>Tabacco Italia</t>
  </si>
  <si>
    <t>DM 9510 del 16/02/2015</t>
  </si>
  <si>
    <t>Tabacco greggio</t>
  </si>
  <si>
    <t>Ortofrutta Italia</t>
  </si>
  <si>
    <t>DM 4690 del 29/11/2016</t>
  </si>
  <si>
    <t>Ortofrutticoli freschi e trasformati</t>
  </si>
  <si>
    <t>Pomodoro da industria Nord Italia</t>
  </si>
  <si>
    <t>DM 34556 del 2 maggio 2017</t>
  </si>
  <si>
    <t>Pomodoro da industria</t>
  </si>
  <si>
    <t>Emilia-Romagna, Lombardia, Veneto, Piemonte e della Provincia autonoma di Bolzano</t>
  </si>
  <si>
    <t>Pomodoro da industria Bacino Centro Sud-Italia</t>
  </si>
  <si>
    <t>DM 10352 del 23/10/2018</t>
  </si>
  <si>
    <t>Abruzzo, Basilicata, Calabria, Campania, Lazio, Marche, Molise, Puglia, Sardegna, Sicilia, Toscana, Umbria</t>
  </si>
  <si>
    <t>Latte Ovino Sardo - OILOS</t>
  </si>
  <si>
    <t>DM 11991 del 07/12/2018</t>
  </si>
  <si>
    <t>Latte ovino</t>
  </si>
  <si>
    <t>ASSOAVI - Associazione Nazionale Allevatori e Produttori Avicunicoli</t>
  </si>
  <si>
    <t>DM 8676 del 07/08/2019</t>
  </si>
  <si>
    <t>Uova provenienti da galline Gallus gallus allevate in aziende avicole ad uso commerciale, e adatte al consumo umano diretto o alla preparazione di prodotti a base di uova</t>
  </si>
  <si>
    <t>OI delle carni prodotte in Italia INTERCARNEITALIA</t>
  </si>
  <si>
    <t>DM 12621 del 12/12/2019</t>
  </si>
  <si>
    <t>Bovini vivi destinati alla macellazione e carne bovina fresca o refrigerata e congelata</t>
  </si>
  <si>
    <t>Fonte: elaborazioni su dati MIPAAF</t>
  </si>
  <si>
    <t xml:space="preserve">Tab. 2.16: Numero di punti vendita per tipologia distributiva in Italia </t>
  </si>
  <si>
    <t xml:space="preserve">TOTALE ESERCIZI COMMERCIALI </t>
  </si>
  <si>
    <t xml:space="preserve">Non Alimentari </t>
  </si>
  <si>
    <t xml:space="preserve">Alimentari </t>
  </si>
  <si>
    <t xml:space="preserve">NEGOZI TRADIZONALI </t>
  </si>
  <si>
    <t xml:space="preserve">AMBULANTI </t>
  </si>
  <si>
    <t xml:space="preserve">DISTRIBUZIONE MODERNA </t>
  </si>
  <si>
    <t xml:space="preserve">Ipermercati (&gt;= 4.500 mq) </t>
  </si>
  <si>
    <t xml:space="preserve">Supermercati e Superstore (400 – 4.499 mq) </t>
  </si>
  <si>
    <t xml:space="preserve">Libero Servizio (100 – 399 mq) </t>
  </si>
  <si>
    <t xml:space="preserve">Discount </t>
  </si>
  <si>
    <t>Fig. 2.5 – Indice del valore delle vendite alimentari e non alimentari - commercio al dettaglio per forma distributiva (base 2015=100)</t>
  </si>
  <si>
    <t>grande distribuzione</t>
  </si>
  <si>
    <t>piccole superfici</t>
  </si>
  <si>
    <t>I-trim</t>
  </si>
  <si>
    <t>II-trim</t>
  </si>
  <si>
    <t>Fonte: elaborazioni su dati Istat</t>
  </si>
  <si>
    <t>Fig. 2.6 - Indice del valore delle vendite del commercio al dettaglio 2021/2022 - dati mensili - base 2015=100</t>
  </si>
  <si>
    <t>Alimentari</t>
  </si>
  <si>
    <t>Non alimentari</t>
  </si>
  <si>
    <t xml:space="preserve">Fig. 2.7 - Indice del valore delle vendite del commercio al dettaglio (base 2015=100) per settore  merceologico. 2022/2021 </t>
  </si>
  <si>
    <t>Luglio</t>
  </si>
  <si>
    <t xml:space="preserve">Dati destagionalizzati e dati grezzi. </t>
  </si>
  <si>
    <t>Agosto</t>
  </si>
  <si>
    <t>Settembre</t>
  </si>
  <si>
    <t>Ottobre</t>
  </si>
  <si>
    <t>Novembre</t>
  </si>
  <si>
    <t>Dicembre</t>
  </si>
  <si>
    <t>Gennaio</t>
  </si>
  <si>
    <t>Febbraio</t>
  </si>
  <si>
    <t>Marzo</t>
  </si>
  <si>
    <t>Aprile</t>
  </si>
  <si>
    <t>Maggio</t>
  </si>
  <si>
    <t>Giugno</t>
  </si>
  <si>
    <t>Gennaio(a)</t>
  </si>
  <si>
    <t>Febbraio(a)</t>
  </si>
  <si>
    <t>Marzo(a)</t>
  </si>
  <si>
    <t>Aprile(a)</t>
  </si>
  <si>
    <t>Maggio(a)</t>
  </si>
  <si>
    <t>Giugno(a)</t>
  </si>
  <si>
    <t>Luglio(a)</t>
  </si>
  <si>
    <t>Tab. 2.17- Servizi di ristorazione (distribuzione delle imprese attive per Regione - anno 2021)</t>
  </si>
  <si>
    <t>Valori assoluti</t>
  </si>
  <si>
    <t>Valori %</t>
  </si>
  <si>
    <t>Valle D'Aosta</t>
  </si>
  <si>
    <t>Trentino Alto-Adige</t>
  </si>
  <si>
    <t>Emilia Romagna</t>
  </si>
  <si>
    <t xml:space="preserve">Lazio </t>
  </si>
  <si>
    <t>Fonte: elaborazioni Fipe su dati Infocamere</t>
  </si>
  <si>
    <t>Tab. 2.18 -Servizi di ristorazione (distribuzione % regionale delle imprese attive per forma giuridica - anno 2021)</t>
  </si>
  <si>
    <t>Società di capitale</t>
  </si>
  <si>
    <t>Società di persone</t>
  </si>
  <si>
    <t>Altre forme</t>
  </si>
  <si>
    <t>Nord -est</t>
  </si>
  <si>
    <t>Sud e Isole</t>
  </si>
  <si>
    <t>* Al lordo delle cessate di ufficio</t>
  </si>
  <si>
    <t>Tab. 2.20 -Tasso di sopravvivenza  delle imprese iscritte nel 2016</t>
  </si>
  <si>
    <t>Tipologia di impresa</t>
  </si>
  <si>
    <t>Anni</t>
  </si>
  <si>
    <t>Ristoranti ed attività di ristorazione mobile</t>
  </si>
  <si>
    <t>Fornitura di pasti preparati (catering) e altri servizi di ristorazione)</t>
  </si>
  <si>
    <t>Bar e altri servizi simili senza cucina</t>
  </si>
  <si>
    <t>Fonte: Infocamere</t>
  </si>
  <si>
    <t>Tab.2.21 -Tasso di imprenditorialità nei servizi di ristorazione (imprese iscritte-imprese cessate*/imprese attive - valori %, anno 2021)</t>
  </si>
  <si>
    <t>* al lordo delle cessate di ufficio</t>
  </si>
  <si>
    <t>Classi di SAU (ettari)</t>
  </si>
  <si>
    <t>Fino a 1,99</t>
  </si>
  <si>
    <t>Da 2 a 4,99</t>
  </si>
  <si>
    <t>Da 5 a 19,99</t>
  </si>
  <si>
    <t>Da 20 a 49,99</t>
  </si>
  <si>
    <t>Da 50 in poi</t>
  </si>
  <si>
    <t>Totale aziende con SAU</t>
  </si>
  <si>
    <t>Ettari di SAU (incidenza %)</t>
  </si>
  <si>
    <t>Incidenza % sul totale delle aziende</t>
  </si>
  <si>
    <t>Che hanno consumato i prodotti aziendali</t>
  </si>
  <si>
    <t>Che hanno consumato tutta la produzione finale</t>
  </si>
  <si>
    <t>Senza ricavi/sussidi</t>
  </si>
  <si>
    <t>Tab. 2.2 - Distribuzione delle imprese registrate per forma giuridica - Settore Coltivazioni agricole e produzione di prodotti animali, caccia e servizi connessi - 2021</t>
  </si>
  <si>
    <r>
      <t>Tab. 2.19 -Servizi di ristorazione: saldo delle imprese per forma giuridica (iscritte - cessate*, anno 2021</t>
    </r>
    <r>
      <rPr>
        <sz val="10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)</t>
    </r>
  </si>
  <si>
    <r>
      <t xml:space="preserve">Tab. 2.14 - Numero di op/aop riconosciute per regione e comparto produttivo al 2021 </t>
    </r>
    <r>
      <rPr>
        <vertAlign val="superscript"/>
        <sz val="10"/>
        <color theme="1"/>
        <rFont val="Calibri"/>
        <family val="2"/>
        <scheme val="minor"/>
      </rPr>
      <t>1</t>
    </r>
  </si>
  <si>
    <r>
      <t>Altro</t>
    </r>
    <r>
      <rPr>
        <vertAlign val="superscript"/>
        <sz val="10"/>
        <color theme="1"/>
        <rFont val="Calibri"/>
        <family val="2"/>
        <scheme val="minor"/>
      </rPr>
      <t>2</t>
    </r>
  </si>
  <si>
    <r>
      <t>Tab. 2.13 - Imprese agricole e dell’industria agro-alimentare coinvolte in reti (2020-2021)</t>
    </r>
    <r>
      <rPr>
        <vertAlign val="superscript"/>
        <sz val="10"/>
        <color theme="1"/>
        <rFont val="Calibri"/>
        <family val="2"/>
        <scheme val="minor"/>
      </rPr>
      <t>1</t>
    </r>
  </si>
  <si>
    <r>
      <t>Saldo</t>
    </r>
    <r>
      <rPr>
        <vertAlign val="superscript"/>
        <sz val="10"/>
        <color theme="1"/>
        <rFont val="Calibri"/>
        <family val="2"/>
        <scheme val="minor"/>
      </rPr>
      <t>1</t>
    </r>
  </si>
  <si>
    <r>
      <t>Tasso di var. % 2021</t>
    </r>
    <r>
      <rPr>
        <vertAlign val="superscript"/>
        <sz val="10"/>
        <color theme="1"/>
        <rFont val="Calibri"/>
        <family val="2"/>
        <scheme val="minor"/>
      </rPr>
      <t>2</t>
    </r>
  </si>
  <si>
    <r>
      <t>Tasso di var. % 2020</t>
    </r>
    <r>
      <rPr>
        <vertAlign val="superscript"/>
        <sz val="10"/>
        <color theme="1"/>
        <rFont val="Calibri"/>
        <family val="2"/>
        <scheme val="minor"/>
      </rPr>
      <t>2</t>
    </r>
  </si>
  <si>
    <r>
      <t>Tab 2.9 - Caratteristiche strutturali aziende con capo azienda con età fino a 40 anni per circoscrizione</t>
    </r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>. Anno 2020</t>
    </r>
  </si>
  <si>
    <r>
      <t>Tab.2.7 - Numero aziende e SAU per regione, con capo azienda  &lt;=40 anni e totale</t>
    </r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>- 2020</t>
    </r>
  </si>
  <si>
    <r>
      <t>Totale aziende</t>
    </r>
    <r>
      <rPr>
        <vertAlign val="superscript"/>
        <sz val="10"/>
        <rFont val="Calibri"/>
        <family val="2"/>
        <scheme val="minor"/>
      </rPr>
      <t xml:space="preserve"> 1</t>
    </r>
  </si>
  <si>
    <r>
      <t>Giornate di lavoro standard (migliaia)</t>
    </r>
    <r>
      <rPr>
        <vertAlign val="superscript"/>
        <sz val="10"/>
        <color theme="1"/>
        <rFont val="Calibri"/>
        <family val="2"/>
        <scheme val="minor"/>
      </rPr>
      <t>1</t>
    </r>
  </si>
  <si>
    <r>
      <t>Tab. 2.4 -Aziende e SAU per classi di SAU e aziende per destinazione prodotti e presenza di ricavi/sussidi</t>
    </r>
    <r>
      <rPr>
        <vertAlign val="superscript"/>
        <sz val="10"/>
        <color rgb="FF000000"/>
        <rFont val="Calibri"/>
        <family val="2"/>
        <scheme val="minor"/>
      </rPr>
      <t>1</t>
    </r>
    <r>
      <rPr>
        <sz val="10"/>
        <color rgb="FF000000"/>
        <rFont val="Calibri"/>
        <family val="2"/>
        <scheme val="minor"/>
      </rPr>
      <t>,</t>
    </r>
    <r>
      <rPr>
        <sz val="10"/>
        <color indexed="8"/>
        <rFont val="Calibri"/>
        <family val="2"/>
        <scheme val="minor"/>
      </rPr>
      <t xml:space="preserve"> 2020</t>
    </r>
  </si>
  <si>
    <r>
      <t>Aziende con SAU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(incidenza %)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</si>
  <si>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Per il dettaglio regionale, si rimanda in Appendice alla Tabella A18</t>
    </r>
  </si>
  <si>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indexed="8"/>
        <rFont val="Calibri"/>
        <family val="2"/>
        <scheme val="minor"/>
      </rPr>
      <t xml:space="preserve"> Le Aziende senza SAU non sono state considerate.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</si>
  <si>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Poiché la stessa azienda può praticare più tipologie di coltivazioni, il Totale aziende non è la somma dei parziali.</t>
    </r>
  </si>
  <si>
    <r>
      <t>Coltivazioni</t>
    </r>
    <r>
      <rPr>
        <vertAlign val="superscript"/>
        <sz val="10"/>
        <rFont val="Calibri"/>
        <family val="2"/>
        <scheme val="minor"/>
      </rPr>
      <t>1</t>
    </r>
  </si>
  <si>
    <t>Aziende</t>
  </si>
  <si>
    <t>Fonte: Federidistribuzione, Ministero Sviluppo Economico.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</si>
</sst>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"/>
    <numFmt numFmtId="165" formatCode="0.0"/>
    <numFmt numFmtId="166" formatCode="_-* #,##0_-;\-* #,##0_-;_-* &quot;-&quot;??_-;_-@_-"/>
    <numFmt numFmtId="167" formatCode="_-* #,##0.0_-;\-* #,##0.0_-;_-* &quot;-&quot;??_-;_-@_-"/>
    <numFmt numFmtId="168" formatCode="0.0%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rgb="FF595959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rgb="FF232323"/>
      <name val="Calibri"/>
      <family val="2"/>
      <scheme val="minor"/>
    </font>
    <font>
      <sz val="10"/>
      <color rgb="FF232323"/>
      <name val="Calibri"/>
      <family val="2"/>
      <scheme val="minor"/>
    </font>
    <font>
      <i/>
      <sz val="10"/>
      <color rgb="FF232323"/>
      <name val="Calibri"/>
      <family val="2"/>
      <scheme val="minor"/>
    </font>
    <font>
      <sz val="10"/>
      <color rgb="FF00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i/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/>
      <diagonal/>
    </border>
    <border>
      <left/>
      <right/>
      <top style="hair">
        <color indexed="23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1" fillId="0" borderId="0"/>
    <xf numFmtId="0" fontId="5" fillId="0" borderId="0"/>
  </cellStyleXfs>
  <cellXfs count="265">
    <xf numFmtId="0" fontId="0" fillId="0" borderId="0" xfId="0"/>
    <xf numFmtId="0" fontId="4" fillId="0" borderId="1" xfId="0" applyFont="1" applyBorder="1"/>
    <xf numFmtId="0" fontId="4" fillId="0" borderId="0" xfId="0" applyFont="1"/>
    <xf numFmtId="0" fontId="4" fillId="0" borderId="3" xfId="0" applyFont="1" applyBorder="1" applyAlignment="1">
      <alignment horizontal="center" vertical="center" wrapText="1"/>
    </xf>
    <xf numFmtId="3" fontId="4" fillId="0" borderId="0" xfId="0" applyNumberFormat="1" applyFont="1"/>
    <xf numFmtId="1" fontId="4" fillId="0" borderId="0" xfId="0" applyNumberFormat="1" applyFont="1"/>
    <xf numFmtId="165" fontId="6" fillId="0" borderId="0" xfId="0" applyNumberFormat="1" applyFont="1"/>
    <xf numFmtId="0" fontId="4" fillId="0" borderId="1" xfId="0" applyFont="1" applyBorder="1" applyAlignment="1">
      <alignment horizontal="center"/>
    </xf>
    <xf numFmtId="0" fontId="4" fillId="0" borderId="3" xfId="0" applyFont="1" applyBorder="1"/>
    <xf numFmtId="0" fontId="7" fillId="0" borderId="1" xfId="0" applyFont="1" applyBorder="1"/>
    <xf numFmtId="164" fontId="4" fillId="0" borderId="0" xfId="0" applyNumberFormat="1" applyFont="1"/>
    <xf numFmtId="164" fontId="8" fillId="0" borderId="0" xfId="0" applyNumberFormat="1" applyFont="1"/>
    <xf numFmtId="164" fontId="4" fillId="0" borderId="3" xfId="0" applyNumberFormat="1" applyFont="1" applyBorder="1"/>
    <xf numFmtId="0" fontId="6" fillId="0" borderId="0" xfId="0" applyFont="1"/>
    <xf numFmtId="164" fontId="6" fillId="0" borderId="0" xfId="0" applyNumberFormat="1" applyFont="1"/>
    <xf numFmtId="164" fontId="9" fillId="0" borderId="0" xfId="0" applyNumberFormat="1" applyFont="1"/>
    <xf numFmtId="0" fontId="7" fillId="0" borderId="3" xfId="0" applyFont="1" applyBorder="1"/>
    <xf numFmtId="164" fontId="7" fillId="0" borderId="3" xfId="0" applyNumberFormat="1" applyFont="1" applyBorder="1"/>
    <xf numFmtId="164" fontId="10" fillId="0" borderId="3" xfId="0" applyNumberFormat="1" applyFont="1" applyBorder="1"/>
    <xf numFmtId="164" fontId="7" fillId="0" borderId="0" xfId="0" applyNumberFormat="1" applyFont="1"/>
    <xf numFmtId="164" fontId="10" fillId="0" borderId="0" xfId="0" applyNumberFormat="1" applyFont="1"/>
    <xf numFmtId="0" fontId="4" fillId="0" borderId="0" xfId="0" applyFont="1" applyAlignment="1">
      <alignment vertical="center" wrapText="1"/>
    </xf>
    <xf numFmtId="164" fontId="8" fillId="0" borderId="0" xfId="0" applyNumberFormat="1" applyFont="1" applyAlignment="1">
      <alignment horizontal="right"/>
    </xf>
    <xf numFmtId="0" fontId="4" fillId="0" borderId="3" xfId="0" applyFont="1" applyBorder="1" applyAlignment="1">
      <alignment vertical="center" wrapText="1"/>
    </xf>
    <xf numFmtId="164" fontId="8" fillId="0" borderId="3" xfId="0" applyNumberFormat="1" applyFont="1" applyBorder="1" applyAlignment="1">
      <alignment horizontal="right"/>
    </xf>
    <xf numFmtId="3" fontId="8" fillId="0" borderId="0" xfId="0" applyNumberFormat="1" applyFont="1"/>
    <xf numFmtId="3" fontId="4" fillId="0" borderId="3" xfId="0" applyNumberFormat="1" applyFont="1" applyBorder="1"/>
    <xf numFmtId="3" fontId="8" fillId="0" borderId="3" xfId="0" applyNumberFormat="1" applyFont="1" applyBorder="1"/>
    <xf numFmtId="3" fontId="6" fillId="0" borderId="0" xfId="0" applyNumberFormat="1" applyFont="1"/>
    <xf numFmtId="3" fontId="9" fillId="0" borderId="0" xfId="0" applyNumberFormat="1" applyFont="1"/>
    <xf numFmtId="3" fontId="7" fillId="0" borderId="3" xfId="0" applyNumberFormat="1" applyFont="1" applyBorder="1"/>
    <xf numFmtId="3" fontId="10" fillId="0" borderId="3" xfId="0" applyNumberFormat="1" applyFont="1" applyBorder="1"/>
    <xf numFmtId="3" fontId="7" fillId="0" borderId="0" xfId="0" applyNumberFormat="1" applyFont="1"/>
    <xf numFmtId="3" fontId="10" fillId="0" borderId="0" xfId="0" applyNumberFormat="1" applyFont="1"/>
    <xf numFmtId="1" fontId="8" fillId="0" borderId="3" xfId="0" applyNumberFormat="1" applyFont="1" applyBorder="1"/>
    <xf numFmtId="1" fontId="9" fillId="0" borderId="0" xfId="0" applyNumberFormat="1" applyFont="1"/>
    <xf numFmtId="165" fontId="6" fillId="0" borderId="3" xfId="0" applyNumberFormat="1" applyFont="1" applyBorder="1"/>
    <xf numFmtId="165" fontId="11" fillId="0" borderId="3" xfId="0" applyNumberFormat="1" applyFont="1" applyBorder="1"/>
    <xf numFmtId="1" fontId="12" fillId="0" borderId="3" xfId="0" applyNumberFormat="1" applyFont="1" applyBorder="1"/>
    <xf numFmtId="1" fontId="8" fillId="0" borderId="0" xfId="0" applyNumberFormat="1" applyFont="1"/>
    <xf numFmtId="0" fontId="4" fillId="0" borderId="0" xfId="9" applyFont="1"/>
    <xf numFmtId="0" fontId="13" fillId="0" borderId="0" xfId="9" applyFont="1" applyAlignment="1">
      <alignment horizontal="left" vertical="center" readingOrder="1"/>
    </xf>
    <xf numFmtId="0" fontId="13" fillId="0" borderId="0" xfId="0" applyFont="1" applyAlignment="1">
      <alignment horizontal="left" vertical="center" readingOrder="1"/>
    </xf>
    <xf numFmtId="0" fontId="8" fillId="0" borderId="0" xfId="7" applyFont="1"/>
    <xf numFmtId="0" fontId="4" fillId="0" borderId="0" xfId="5" applyFont="1"/>
    <xf numFmtId="0" fontId="4" fillId="0" borderId="0" xfId="9" applyFont="1" applyAlignment="1">
      <alignment vertical="center"/>
    </xf>
    <xf numFmtId="165" fontId="4" fillId="0" borderId="0" xfId="5" applyNumberFormat="1" applyFont="1"/>
    <xf numFmtId="0" fontId="4" fillId="0" borderId="0" xfId="0" applyFont="1" applyAlignment="1">
      <alignment horizontal="left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7" fillId="0" borderId="3" xfId="0" applyFont="1" applyBorder="1"/>
    <xf numFmtId="3" fontId="6" fillId="0" borderId="3" xfId="0" applyNumberFormat="1" applyFont="1" applyBorder="1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justify" vertical="center"/>
    </xf>
    <xf numFmtId="0" fontId="7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8" fillId="0" borderId="3" xfId="0" applyFont="1" applyBorder="1" applyAlignment="1">
      <alignment vertical="center" wrapText="1"/>
    </xf>
    <xf numFmtId="0" fontId="18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0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quotePrefix="1" applyFont="1" applyAlignment="1">
      <alignment horizontal="right"/>
    </xf>
    <xf numFmtId="165" fontId="8" fillId="0" borderId="0" xfId="0" applyNumberFormat="1" applyFont="1"/>
    <xf numFmtId="165" fontId="4" fillId="0" borderId="0" xfId="0" applyNumberFormat="1" applyFont="1"/>
    <xf numFmtId="0" fontId="7" fillId="0" borderId="0" xfId="0" applyFont="1"/>
    <xf numFmtId="165" fontId="7" fillId="0" borderId="0" xfId="0" applyNumberFormat="1" applyFont="1"/>
    <xf numFmtId="0" fontId="6" fillId="0" borderId="3" xfId="0" applyFont="1" applyBorder="1"/>
    <xf numFmtId="165" fontId="9" fillId="0" borderId="3" xfId="0" applyNumberFormat="1" applyFont="1" applyBorder="1"/>
    <xf numFmtId="168" fontId="11" fillId="0" borderId="0" xfId="2" applyNumberFormat="1" applyFont="1" applyFill="1"/>
    <xf numFmtId="168" fontId="11" fillId="0" borderId="0" xfId="2" applyNumberFormat="1" applyFont="1"/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0" fontId="4" fillId="0" borderId="0" xfId="0" applyFont="1" applyAlignment="1">
      <alignment horizontal="center" vertical="center"/>
    </xf>
    <xf numFmtId="3" fontId="4" fillId="0" borderId="0" xfId="0" applyNumberFormat="1" applyFont="1" applyAlignment="1">
      <alignment vertical="center" wrapText="1"/>
    </xf>
    <xf numFmtId="3" fontId="4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horizontal="center"/>
    </xf>
    <xf numFmtId="165" fontId="6" fillId="0" borderId="0" xfId="0" applyNumberFormat="1" applyFont="1" applyAlignment="1">
      <alignment horizontal="right"/>
    </xf>
    <xf numFmtId="165" fontId="4" fillId="0" borderId="2" xfId="0" applyNumberFormat="1" applyFont="1" applyBorder="1" applyAlignment="1">
      <alignment horizontal="right" indent="1"/>
    </xf>
    <xf numFmtId="165" fontId="4" fillId="0" borderId="0" xfId="0" applyNumberFormat="1" applyFont="1" applyAlignment="1">
      <alignment horizontal="right" indent="1"/>
    </xf>
    <xf numFmtId="3" fontId="7" fillId="0" borderId="3" xfId="0" applyNumberFormat="1" applyFont="1" applyBorder="1" applyAlignment="1">
      <alignment horizontal="right" indent="1"/>
    </xf>
    <xf numFmtId="165" fontId="7" fillId="0" borderId="3" xfId="0" applyNumberFormat="1" applyFont="1" applyBorder="1"/>
    <xf numFmtId="165" fontId="7" fillId="0" borderId="3" xfId="0" applyNumberFormat="1" applyFont="1" applyBorder="1" applyAlignment="1">
      <alignment horizontal="right" indent="1"/>
    </xf>
    <xf numFmtId="0" fontId="7" fillId="0" borderId="0" xfId="0" applyFont="1" applyAlignment="1">
      <alignment horizontal="center"/>
    </xf>
    <xf numFmtId="1" fontId="7" fillId="0" borderId="0" xfId="0" applyNumberFormat="1" applyFont="1"/>
    <xf numFmtId="3" fontId="4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center"/>
    </xf>
    <xf numFmtId="3" fontId="7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5" fontId="11" fillId="0" borderId="0" xfId="0" applyNumberFormat="1" applyFont="1" applyAlignment="1">
      <alignment horizontal="center"/>
    </xf>
    <xf numFmtId="165" fontId="6" fillId="0" borderId="0" xfId="0" quotePrefix="1" applyNumberFormat="1" applyFont="1" applyAlignment="1">
      <alignment horizontal="right"/>
    </xf>
    <xf numFmtId="0" fontId="4" fillId="0" borderId="0" xfId="0" applyFont="1" applyAlignment="1">
      <alignment horizontal="right"/>
    </xf>
    <xf numFmtId="3" fontId="6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3" xfId="0" applyFont="1" applyBorder="1"/>
    <xf numFmtId="0" fontId="8" fillId="0" borderId="3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left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3" fontId="10" fillId="0" borderId="0" xfId="0" applyNumberFormat="1" applyFont="1" applyAlignment="1">
      <alignment horizontal="right" wrapText="1"/>
    </xf>
    <xf numFmtId="3" fontId="10" fillId="0" borderId="0" xfId="0" applyNumberFormat="1" applyFont="1" applyAlignment="1">
      <alignment wrapText="1"/>
    </xf>
    <xf numFmtId="166" fontId="10" fillId="0" borderId="6" xfId="1" applyNumberFormat="1" applyFont="1" applyBorder="1" applyAlignment="1">
      <alignment vertical="center"/>
    </xf>
    <xf numFmtId="0" fontId="10" fillId="0" borderId="0" xfId="0" applyFont="1"/>
    <xf numFmtId="0" fontId="8" fillId="0" borderId="0" xfId="0" applyFont="1" applyAlignment="1">
      <alignment vertical="center" wrapText="1"/>
    </xf>
    <xf numFmtId="3" fontId="8" fillId="0" borderId="0" xfId="0" applyNumberFormat="1" applyFont="1" applyAlignment="1">
      <alignment wrapText="1"/>
    </xf>
    <xf numFmtId="0" fontId="8" fillId="0" borderId="3" xfId="0" applyFont="1" applyBorder="1" applyAlignment="1">
      <alignment vertical="center" wrapText="1"/>
    </xf>
    <xf numFmtId="3" fontId="8" fillId="0" borderId="3" xfId="0" applyNumberFormat="1" applyFont="1" applyBorder="1" applyAlignment="1">
      <alignment wrapText="1"/>
    </xf>
    <xf numFmtId="164" fontId="12" fillId="0" borderId="0" xfId="0" applyNumberFormat="1" applyFont="1" applyAlignment="1">
      <alignment horizontal="right" wrapText="1"/>
    </xf>
    <xf numFmtId="164" fontId="9" fillId="0" borderId="0" xfId="0" applyNumberFormat="1" applyFont="1" applyAlignment="1">
      <alignment horizontal="right" wrapText="1"/>
    </xf>
    <xf numFmtId="164" fontId="9" fillId="0" borderId="3" xfId="0" applyNumberFormat="1" applyFont="1" applyBorder="1" applyAlignment="1">
      <alignment horizontal="right" wrapText="1"/>
    </xf>
    <xf numFmtId="0" fontId="22" fillId="0" borderId="0" xfId="0" applyFont="1"/>
    <xf numFmtId="3" fontId="22" fillId="0" borderId="0" xfId="0" applyNumberFormat="1" applyFont="1"/>
    <xf numFmtId="0" fontId="23" fillId="0" borderId="0" xfId="0" applyFont="1" applyAlignment="1">
      <alignment horizontal="left"/>
    </xf>
    <xf numFmtId="2" fontId="8" fillId="0" borderId="0" xfId="2" applyNumberFormat="1" applyFont="1" applyFill="1" applyBorder="1"/>
    <xf numFmtId="2" fontId="8" fillId="0" borderId="3" xfId="2" applyNumberFormat="1" applyFont="1" applyFill="1" applyBorder="1"/>
    <xf numFmtId="2" fontId="22" fillId="0" borderId="0" xfId="0" applyNumberFormat="1" applyFont="1"/>
    <xf numFmtId="0" fontId="23" fillId="0" borderId="3" xfId="0" applyFont="1" applyBorder="1" applyAlignment="1">
      <alignment horizontal="right" vertical="center" wrapText="1"/>
    </xf>
    <xf numFmtId="0" fontId="23" fillId="0" borderId="0" xfId="0" applyFont="1" applyAlignment="1">
      <alignment horizontal="right" vertical="center" wrapText="1"/>
    </xf>
    <xf numFmtId="0" fontId="22" fillId="0" borderId="0" xfId="0" applyFont="1" applyAlignment="1">
      <alignment wrapText="1"/>
    </xf>
    <xf numFmtId="3" fontId="22" fillId="0" borderId="0" xfId="0" applyNumberFormat="1" applyFont="1" applyAlignment="1">
      <alignment horizontal="right" wrapText="1"/>
    </xf>
    <xf numFmtId="164" fontId="22" fillId="0" borderId="0" xfId="0" applyNumberFormat="1" applyFont="1" applyAlignment="1">
      <alignment horizontal="right" wrapText="1"/>
    </xf>
    <xf numFmtId="3" fontId="22" fillId="0" borderId="3" xfId="0" applyNumberFormat="1" applyFont="1" applyBorder="1" applyAlignment="1">
      <alignment horizontal="right" wrapText="1"/>
    </xf>
    <xf numFmtId="0" fontId="18" fillId="0" borderId="0" xfId="0" applyFont="1"/>
    <xf numFmtId="164" fontId="10" fillId="0" borderId="0" xfId="0" applyNumberFormat="1" applyFont="1" applyAlignment="1">
      <alignment horizontal="right" wrapText="1"/>
    </xf>
    <xf numFmtId="3" fontId="23" fillId="0" borderId="0" xfId="0" applyNumberFormat="1" applyFont="1" applyAlignment="1">
      <alignment horizontal="right" wrapText="1"/>
    </xf>
    <xf numFmtId="164" fontId="8" fillId="0" borderId="0" xfId="0" applyNumberFormat="1" applyFont="1" applyAlignment="1">
      <alignment horizontal="right" wrapText="1"/>
    </xf>
    <xf numFmtId="164" fontId="8" fillId="0" borderId="3" xfId="0" applyNumberFormat="1" applyFont="1" applyBorder="1" applyAlignment="1">
      <alignment horizontal="right" wrapText="1"/>
    </xf>
    <xf numFmtId="0" fontId="8" fillId="0" borderId="6" xfId="0" applyFont="1" applyBorder="1" applyAlignment="1">
      <alignment vertical="center"/>
    </xf>
    <xf numFmtId="166" fontId="8" fillId="0" borderId="6" xfId="1" applyNumberFormat="1" applyFont="1" applyBorder="1" applyAlignment="1">
      <alignment vertical="center"/>
    </xf>
    <xf numFmtId="165" fontId="9" fillId="0" borderId="6" xfId="1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166" fontId="8" fillId="0" borderId="0" xfId="1" applyNumberFormat="1" applyFont="1" applyBorder="1" applyAlignment="1">
      <alignment vertical="center"/>
    </xf>
    <xf numFmtId="165" fontId="9" fillId="0" borderId="0" xfId="1" applyNumberFormat="1" applyFont="1" applyBorder="1" applyAlignment="1">
      <alignment vertical="center"/>
    </xf>
    <xf numFmtId="0" fontId="9" fillId="0" borderId="6" xfId="0" applyFont="1" applyBorder="1" applyAlignment="1">
      <alignment vertical="center"/>
    </xf>
    <xf numFmtId="166" fontId="8" fillId="0" borderId="4" xfId="1" applyNumberFormat="1" applyFont="1" applyBorder="1" applyAlignment="1">
      <alignment vertical="center"/>
    </xf>
    <xf numFmtId="166" fontId="8" fillId="0" borderId="5" xfId="1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0" fontId="8" fillId="0" borderId="5" xfId="0" applyFont="1" applyBorder="1" applyAlignment="1">
      <alignment vertical="center"/>
    </xf>
    <xf numFmtId="166" fontId="9" fillId="0" borderId="5" xfId="1" applyNumberFormat="1" applyFont="1" applyBorder="1" applyAlignment="1">
      <alignment vertical="center"/>
    </xf>
    <xf numFmtId="167" fontId="9" fillId="0" borderId="5" xfId="1" applyNumberFormat="1" applyFont="1" applyBorder="1" applyAlignment="1">
      <alignment vertical="center"/>
    </xf>
    <xf numFmtId="0" fontId="8" fillId="0" borderId="7" xfId="0" applyFont="1" applyBorder="1" applyAlignment="1">
      <alignment vertical="center"/>
    </xf>
    <xf numFmtId="166" fontId="8" fillId="0" borderId="7" xfId="1" applyNumberFormat="1" applyFont="1" applyBorder="1" applyAlignment="1">
      <alignment vertical="center"/>
    </xf>
    <xf numFmtId="165" fontId="9" fillId="0" borderId="7" xfId="1" applyNumberFormat="1" applyFont="1" applyBorder="1" applyAlignment="1">
      <alignment vertical="center"/>
    </xf>
    <xf numFmtId="166" fontId="10" fillId="0" borderId="0" xfId="0" applyNumberFormat="1" applyFont="1" applyAlignment="1">
      <alignment vertical="center"/>
    </xf>
    <xf numFmtId="167" fontId="10" fillId="0" borderId="0" xfId="0" applyNumberFormat="1" applyFont="1" applyAlignment="1">
      <alignment vertical="center"/>
    </xf>
    <xf numFmtId="167" fontId="12" fillId="0" borderId="0" xfId="0" applyNumberFormat="1" applyFont="1" applyAlignment="1">
      <alignment vertical="center"/>
    </xf>
    <xf numFmtId="0" fontId="4" fillId="0" borderId="3" xfId="0" applyFont="1" applyBorder="1" applyAlignment="1">
      <alignment horizontal="center"/>
    </xf>
    <xf numFmtId="3" fontId="8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right"/>
    </xf>
    <xf numFmtId="164" fontId="9" fillId="0" borderId="3" xfId="0" applyNumberFormat="1" applyFont="1" applyBorder="1" applyAlignment="1">
      <alignment horizontal="right"/>
    </xf>
    <xf numFmtId="3" fontId="8" fillId="0" borderId="3" xfId="0" applyNumberFormat="1" applyFont="1" applyBorder="1" applyAlignment="1">
      <alignment horizontal="right"/>
    </xf>
    <xf numFmtId="0" fontId="22" fillId="0" borderId="3" xfId="0" applyFont="1" applyBorder="1" applyAlignment="1">
      <alignment horizontal="left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/>
    </xf>
    <xf numFmtId="0" fontId="7" fillId="0" borderId="8" xfId="0" applyFont="1" applyBorder="1"/>
    <xf numFmtId="0" fontId="4" fillId="0" borderId="8" xfId="0" applyFont="1" applyBorder="1"/>
    <xf numFmtId="0" fontId="8" fillId="0" borderId="0" xfId="0" applyFont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165" fontId="12" fillId="0" borderId="6" xfId="1" applyNumberFormat="1" applyFont="1" applyBorder="1" applyAlignment="1">
      <alignment vertical="center"/>
    </xf>
    <xf numFmtId="165" fontId="10" fillId="0" borderId="6" xfId="1" applyNumberFormat="1" applyFont="1" applyBorder="1" applyAlignment="1">
      <alignment vertical="center"/>
    </xf>
    <xf numFmtId="167" fontId="10" fillId="0" borderId="6" xfId="1" applyNumberFormat="1" applyFont="1" applyBorder="1" applyAlignment="1">
      <alignment vertical="center"/>
    </xf>
    <xf numFmtId="165" fontId="8" fillId="0" borderId="0" xfId="1" applyNumberFormat="1" applyFont="1" applyBorder="1" applyAlignment="1">
      <alignment vertical="center"/>
    </xf>
    <xf numFmtId="167" fontId="8" fillId="0" borderId="0" xfId="1" applyNumberFormat="1" applyFont="1" applyBorder="1" applyAlignment="1">
      <alignment vertical="center"/>
    </xf>
    <xf numFmtId="9" fontId="10" fillId="0" borderId="0" xfId="2" applyFont="1" applyAlignment="1">
      <alignment vertical="center"/>
    </xf>
    <xf numFmtId="165" fontId="9" fillId="0" borderId="4" xfId="1" applyNumberFormat="1" applyFont="1" applyBorder="1" applyAlignment="1">
      <alignment vertical="center"/>
    </xf>
    <xf numFmtId="165" fontId="8" fillId="0" borderId="4" xfId="1" applyNumberFormat="1" applyFont="1" applyBorder="1" applyAlignment="1">
      <alignment vertical="center"/>
    </xf>
    <xf numFmtId="167" fontId="8" fillId="0" borderId="4" xfId="1" applyNumberFormat="1" applyFont="1" applyBorder="1" applyAlignment="1">
      <alignment vertical="center"/>
    </xf>
    <xf numFmtId="166" fontId="8" fillId="0" borderId="3" xfId="1" applyNumberFormat="1" applyFont="1" applyBorder="1" applyAlignment="1">
      <alignment vertical="center"/>
    </xf>
    <xf numFmtId="165" fontId="8" fillId="0" borderId="7" xfId="1" applyNumberFormat="1" applyFont="1" applyBorder="1" applyAlignment="1">
      <alignment vertical="center"/>
    </xf>
    <xf numFmtId="167" fontId="8" fillId="0" borderId="7" xfId="1" applyNumberFormat="1" applyFont="1" applyBorder="1" applyAlignment="1">
      <alignment vertical="center"/>
    </xf>
    <xf numFmtId="165" fontId="9" fillId="0" borderId="5" xfId="1" applyNumberFormat="1" applyFont="1" applyBorder="1" applyAlignment="1">
      <alignment vertical="center"/>
    </xf>
    <xf numFmtId="165" fontId="8" fillId="0" borderId="5" xfId="1" applyNumberFormat="1" applyFont="1" applyBorder="1" applyAlignment="1">
      <alignment vertical="center"/>
    </xf>
    <xf numFmtId="167" fontId="8" fillId="0" borderId="5" xfId="1" applyNumberFormat="1" applyFont="1" applyBorder="1" applyAlignment="1">
      <alignment vertical="center"/>
    </xf>
    <xf numFmtId="165" fontId="8" fillId="0" borderId="6" xfId="1" applyNumberFormat="1" applyFont="1" applyBorder="1" applyAlignment="1">
      <alignment vertical="center"/>
    </xf>
    <xf numFmtId="167" fontId="8" fillId="0" borderId="6" xfId="1" applyNumberFormat="1" applyFont="1" applyBorder="1" applyAlignment="1">
      <alignment vertical="center"/>
    </xf>
    <xf numFmtId="9" fontId="4" fillId="0" borderId="0" xfId="2" applyFont="1"/>
    <xf numFmtId="0" fontId="8" fillId="0" borderId="0" xfId="0" quotePrefix="1" applyFont="1" applyAlignment="1">
      <alignment horizontal="left"/>
    </xf>
    <xf numFmtId="0" fontId="8" fillId="0" borderId="1" xfId="0" applyFont="1" applyBorder="1"/>
    <xf numFmtId="0" fontId="8" fillId="0" borderId="1" xfId="0" applyFont="1" applyBorder="1" applyAlignment="1">
      <alignment horizontal="center" wrapText="1"/>
    </xf>
    <xf numFmtId="0" fontId="8" fillId="0" borderId="1" xfId="0" quotePrefix="1" applyFont="1" applyBorder="1" applyAlignment="1">
      <alignment horizontal="center" wrapText="1"/>
    </xf>
    <xf numFmtId="3" fontId="8" fillId="0" borderId="0" xfId="0" applyNumberFormat="1" applyFont="1" applyAlignment="1">
      <alignment horizontal="left"/>
    </xf>
    <xf numFmtId="3" fontId="8" fillId="0" borderId="0" xfId="0" quotePrefix="1" applyNumberFormat="1" applyFont="1" applyAlignment="1">
      <alignment horizontal="left"/>
    </xf>
    <xf numFmtId="0" fontId="8" fillId="0" borderId="3" xfId="0" quotePrefix="1" applyFont="1" applyBorder="1" applyAlignment="1">
      <alignment horizontal="left"/>
    </xf>
    <xf numFmtId="165" fontId="9" fillId="0" borderId="3" xfId="2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wrapText="1"/>
    </xf>
    <xf numFmtId="1" fontId="4" fillId="0" borderId="0" xfId="2" applyNumberFormat="1" applyFont="1"/>
    <xf numFmtId="166" fontId="4" fillId="0" borderId="0" xfId="3" applyNumberFormat="1" applyFont="1"/>
    <xf numFmtId="3" fontId="4" fillId="0" borderId="0" xfId="3" applyNumberFormat="1" applyFont="1"/>
    <xf numFmtId="3" fontId="18" fillId="0" borderId="0" xfId="0" applyNumberFormat="1" applyFont="1"/>
    <xf numFmtId="0" fontId="22" fillId="2" borderId="0" xfId="0" applyFont="1" applyFill="1"/>
    <xf numFmtId="0" fontId="23" fillId="0" borderId="1" xfId="0" applyFont="1" applyBorder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2" fillId="0" borderId="0" xfId="0" quotePrefix="1" applyFont="1" applyAlignment="1">
      <alignment horizontal="left" vertical="center" wrapText="1"/>
    </xf>
    <xf numFmtId="164" fontId="22" fillId="0" borderId="0" xfId="0" applyNumberFormat="1" applyFont="1"/>
    <xf numFmtId="0" fontId="22" fillId="0" borderId="3" xfId="0" quotePrefix="1" applyFont="1" applyBorder="1" applyAlignment="1">
      <alignment horizontal="left" vertical="center" wrapText="1"/>
    </xf>
    <xf numFmtId="164" fontId="9" fillId="0" borderId="3" xfId="0" applyNumberFormat="1" applyFont="1" applyBorder="1"/>
    <xf numFmtId="168" fontId="4" fillId="0" borderId="0" xfId="2" applyNumberFormat="1" applyFont="1"/>
    <xf numFmtId="166" fontId="4" fillId="0" borderId="0" xfId="1" applyNumberFormat="1" applyFont="1"/>
    <xf numFmtId="164" fontId="9" fillId="0" borderId="0" xfId="0" applyNumberFormat="1" applyFont="1" applyAlignment="1">
      <alignment horizontal="right"/>
    </xf>
    <xf numFmtId="168" fontId="9" fillId="0" borderId="0" xfId="2" applyNumberFormat="1" applyFont="1" applyFill="1" applyAlignment="1">
      <alignment horizontal="right"/>
    </xf>
    <xf numFmtId="0" fontId="22" fillId="0" borderId="0" xfId="0" applyFont="1" applyAlignment="1">
      <alignment horizontal="left"/>
    </xf>
    <xf numFmtId="0" fontId="25" fillId="0" borderId="0" xfId="0" quotePrefix="1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25" fillId="0" borderId="0" xfId="0" applyFont="1"/>
    <xf numFmtId="0" fontId="22" fillId="0" borderId="0" xfId="0" applyFont="1" applyAlignment="1">
      <alignment horizontal="right" wrapText="1"/>
    </xf>
    <xf numFmtId="0" fontId="8" fillId="0" borderId="3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22" fillId="0" borderId="3" xfId="0" applyFont="1" applyBorder="1"/>
    <xf numFmtId="0" fontId="4" fillId="0" borderId="3" xfId="0" applyFont="1" applyBorder="1" applyAlignment="1">
      <alignment horizontal="left" vertical="center" wrapText="1"/>
    </xf>
    <xf numFmtId="3" fontId="4" fillId="0" borderId="9" xfId="0" applyNumberFormat="1" applyFont="1" applyBorder="1"/>
    <xf numFmtId="165" fontId="6" fillId="0" borderId="9" xfId="0" applyNumberFormat="1" applyFont="1" applyBorder="1"/>
    <xf numFmtId="0" fontId="7" fillId="0" borderId="3" xfId="0" applyFont="1" applyBorder="1" applyAlignment="1">
      <alignment vertical="center" wrapText="1"/>
    </xf>
    <xf numFmtId="3" fontId="7" fillId="0" borderId="3" xfId="0" applyNumberFormat="1" applyFont="1" applyBorder="1" applyAlignment="1">
      <alignment vertical="center" wrapText="1"/>
    </xf>
    <xf numFmtId="3" fontId="7" fillId="0" borderId="3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8" fillId="0" borderId="0" xfId="7" applyFont="1" applyAlignment="1">
      <alignment horizontal="right" vertical="center" wrapText="1"/>
    </xf>
    <xf numFmtId="0" fontId="8" fillId="0" borderId="0" xfId="7" applyFont="1" applyAlignment="1">
      <alignment horizontal="left"/>
    </xf>
    <xf numFmtId="165" fontId="8" fillId="0" borderId="0" xfId="7" applyNumberFormat="1" applyFont="1"/>
    <xf numFmtId="0" fontId="10" fillId="0" borderId="0" xfId="6" applyFont="1" applyAlignment="1">
      <alignment horizontal="left" wrapText="1"/>
    </xf>
    <xf numFmtId="0" fontId="8" fillId="0" borderId="0" xfId="6" applyFont="1" applyAlignment="1">
      <alignment horizontal="left" wrapText="1"/>
    </xf>
    <xf numFmtId="165" fontId="8" fillId="0" borderId="0" xfId="6" applyNumberFormat="1" applyFont="1" applyAlignment="1">
      <alignment horizontal="right"/>
    </xf>
    <xf numFmtId="0" fontId="8" fillId="0" borderId="0" xfId="6" applyFont="1" applyAlignment="1">
      <alignment horizontal="right" vertical="center" wrapText="1"/>
    </xf>
    <xf numFmtId="165" fontId="8" fillId="0" borderId="0" xfId="6" quotePrefix="1" applyNumberFormat="1" applyFont="1" applyAlignment="1">
      <alignment horizontal="right"/>
    </xf>
    <xf numFmtId="164" fontId="11" fillId="0" borderId="3" xfId="0" applyNumberFormat="1" applyFont="1" applyBorder="1"/>
    <xf numFmtId="1" fontId="8" fillId="0" borderId="1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23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0" borderId="3" xfId="0" applyFont="1" applyBorder="1" applyAlignment="1">
      <alignment horizontal="left"/>
    </xf>
    <xf numFmtId="0" fontId="2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0" fillId="0" borderId="0" xfId="6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0">
    <cellStyle name="Collegamento ipertestuale 2" xfId="4" xr:uid="{EEEB3710-2246-4985-A32D-06E76BA3B1A1}"/>
    <cellStyle name="Migliaia" xfId="1" builtinId="3"/>
    <cellStyle name="Migliaia 2" xfId="3" xr:uid="{18CE1C8B-75DC-4E98-9E81-4BDB47663B3E}"/>
    <cellStyle name="Normale" xfId="0" builtinId="0"/>
    <cellStyle name="Normale 2" xfId="7" xr:uid="{941BB5BA-5C72-41A6-9844-55CDE266C250}"/>
    <cellStyle name="Normale 3" xfId="5" xr:uid="{245DB91A-F233-47D7-AB75-692FD4875944}"/>
    <cellStyle name="Normale 4" xfId="6" xr:uid="{CF21A101-3CA4-4781-BB7E-B9C782711C61}"/>
    <cellStyle name="Normale 5" xfId="8" xr:uid="{5DD450B8-9CFF-436B-B615-9216CFCB83AD}"/>
    <cellStyle name="Normale 6" xfId="9" xr:uid="{78C65473-9260-4061-A2C6-88EE74597CCC}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'f1'!$B$2</c:f>
              <c:strCache>
                <c:ptCount val="1"/>
                <c:pt idx="0">
                  <c:v> Registrate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'f1'!$A$3:$A$13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'f1'!$B$3:$B$13</c:f>
              <c:numCache>
                <c:formatCode>General</c:formatCode>
                <c:ptCount val="11"/>
                <c:pt idx="0">
                  <c:v>814576</c:v>
                </c:pt>
                <c:pt idx="1">
                  <c:v>794973</c:v>
                </c:pt>
                <c:pt idx="2">
                  <c:v>762066</c:v>
                </c:pt>
                <c:pt idx="3">
                  <c:v>742874</c:v>
                </c:pt>
                <c:pt idx="4">
                  <c:v>735373</c:v>
                </c:pt>
                <c:pt idx="5">
                  <c:v>732777</c:v>
                </c:pt>
                <c:pt idx="6">
                  <c:v>729996</c:v>
                </c:pt>
                <c:pt idx="7">
                  <c:v>726261</c:v>
                </c:pt>
                <c:pt idx="8">
                  <c:v>717166</c:v>
                </c:pt>
                <c:pt idx="9">
                  <c:v>711318</c:v>
                </c:pt>
                <c:pt idx="10">
                  <c:v>708750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C8-4B08-B1EB-EBD865DB51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0480464"/>
        <c:axId val="1890485040"/>
      </c:lineChart>
      <c:catAx>
        <c:axId val="1890480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90485040"/>
        <c:crosses val="autoZero"/>
        <c:auto val="1"/>
        <c:lblAlgn val="ctr"/>
        <c:lblOffset val="100"/>
        <c:noMultiLvlLbl val="0"/>
      </c:catAx>
      <c:valAx>
        <c:axId val="1890485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90480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[1]Fig.2!#REF!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[1]Fig.2!#REF!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[1]Fig.2!#REF!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8531-4334-B1F9-24DFB8CF7D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0480464"/>
        <c:axId val="1890485040"/>
      </c:lineChart>
      <c:catAx>
        <c:axId val="1890480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90485040"/>
        <c:crosses val="autoZero"/>
        <c:auto val="1"/>
        <c:lblAlgn val="ctr"/>
        <c:lblOffset val="100"/>
        <c:noMultiLvlLbl val="0"/>
      </c:catAx>
      <c:valAx>
        <c:axId val="1890485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90480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'f2'!$B$3</c:f>
              <c:strCache>
                <c:ptCount val="1"/>
                <c:pt idx="0">
                  <c:v>Iscrizioni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'f2'!$A$4:$A$14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'f2'!$B$4:$B$14</c:f>
              <c:numCache>
                <c:formatCode>General</c:formatCode>
                <c:ptCount val="11"/>
                <c:pt idx="0">
                  <c:v>24101</c:v>
                </c:pt>
                <c:pt idx="1">
                  <c:v>24433</c:v>
                </c:pt>
                <c:pt idx="2">
                  <c:v>21536</c:v>
                </c:pt>
                <c:pt idx="3">
                  <c:v>20150</c:v>
                </c:pt>
                <c:pt idx="4">
                  <c:v>22727</c:v>
                </c:pt>
                <c:pt idx="5">
                  <c:v>28780</c:v>
                </c:pt>
                <c:pt idx="6">
                  <c:v>28787</c:v>
                </c:pt>
                <c:pt idx="7">
                  <c:v>26945</c:v>
                </c:pt>
                <c:pt idx="8">
                  <c:v>22457</c:v>
                </c:pt>
                <c:pt idx="9">
                  <c:v>20290</c:v>
                </c:pt>
                <c:pt idx="10">
                  <c:v>22300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90-4C06-A950-44BB7DB424D5}"/>
            </c:ext>
          </c:extLst>
        </c:ser>
        <c:ser>
          <c:idx val="1"/>
          <c:order val="1"/>
          <c:tx>
            <c:strRef>
              <c:f>'f2'!$C$3</c:f>
              <c:strCache>
                <c:ptCount val="1"/>
                <c:pt idx="0">
                  <c:v>Cessazioni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'f2'!$A$4:$A$14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'f2'!$C$4:$C$14</c:f>
              <c:numCache>
                <c:formatCode>General</c:formatCode>
                <c:ptCount val="11"/>
                <c:pt idx="0">
                  <c:v>46522</c:v>
                </c:pt>
                <c:pt idx="1">
                  <c:v>44699</c:v>
                </c:pt>
                <c:pt idx="2">
                  <c:v>53795</c:v>
                </c:pt>
                <c:pt idx="3">
                  <c:v>38205</c:v>
                </c:pt>
                <c:pt idx="4">
                  <c:v>31067</c:v>
                </c:pt>
                <c:pt idx="5">
                  <c:v>32454</c:v>
                </c:pt>
                <c:pt idx="6">
                  <c:v>32885</c:v>
                </c:pt>
                <c:pt idx="7">
                  <c:v>31907</c:v>
                </c:pt>
                <c:pt idx="8">
                  <c:v>32762</c:v>
                </c:pt>
                <c:pt idx="9">
                  <c:v>27474</c:v>
                </c:pt>
                <c:pt idx="10">
                  <c:v>25133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90-4C06-A950-44BB7DB424D5}"/>
            </c:ext>
          </c:extLst>
        </c:ser>
        <c:ser>
          <c:idx val="2"/>
          <c:order val="2"/>
          <c:tx>
            <c:strRef>
              <c:f>'f2'!$D$3</c:f>
              <c:strCache>
                <c:ptCount val="1"/>
                <c:pt idx="0">
                  <c:v>Saldo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'f2'!$A$4:$A$14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'f2'!$D$4:$D$14</c:f>
              <c:numCache>
                <c:formatCode>General</c:formatCode>
                <c:ptCount val="11"/>
                <c:pt idx="0">
                  <c:v>-22421</c:v>
                </c:pt>
                <c:pt idx="1">
                  <c:v>-20266</c:v>
                </c:pt>
                <c:pt idx="2">
                  <c:v>-32259</c:v>
                </c:pt>
                <c:pt idx="3">
                  <c:v>-18055</c:v>
                </c:pt>
                <c:pt idx="4">
                  <c:v>-8340</c:v>
                </c:pt>
                <c:pt idx="5">
                  <c:v>-3674</c:v>
                </c:pt>
                <c:pt idx="6">
                  <c:v>-4098</c:v>
                </c:pt>
                <c:pt idx="7">
                  <c:v>-4962</c:v>
                </c:pt>
                <c:pt idx="8">
                  <c:v>-10305</c:v>
                </c:pt>
                <c:pt idx="9">
                  <c:v>-7184</c:v>
                </c:pt>
                <c:pt idx="10">
                  <c:v>-2833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C90-4C06-A950-44BB7DB42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0367776"/>
        <c:axId val="1730368608"/>
      </c:lineChart>
      <c:catAx>
        <c:axId val="1730367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30368608"/>
        <c:crosses val="autoZero"/>
        <c:auto val="1"/>
        <c:lblAlgn val="ctr"/>
        <c:lblOffset val="100"/>
        <c:noMultiLvlLbl val="0"/>
      </c:catAx>
      <c:valAx>
        <c:axId val="1730368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30367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'f3'!$B$53</c:f>
              <c:strCache>
                <c:ptCount val="1"/>
                <c:pt idx="0">
                  <c:v>addetti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'f3'!$A$54:$A$65</c:f>
              <c:strCache>
                <c:ptCount val="12"/>
                <c:pt idx="0">
                  <c:v>Lavorazione e conservazione di carne e produzione di prodotti a base di carne</c:v>
                </c:pt>
                <c:pt idx="1">
                  <c:v>Lavorazione e conservazione di pesce, crostacei e molluschi</c:v>
                </c:pt>
                <c:pt idx="2">
                  <c:v>Lavorazione e conservazione di frutta e ortaggi</c:v>
                </c:pt>
                <c:pt idx="3">
                  <c:v>Produzione di oli e grassi vegetali e animali</c:v>
                </c:pt>
                <c:pt idx="4">
                  <c:v>Industria lattiero-casearia</c:v>
                </c:pt>
                <c:pt idx="5">
                  <c:v>Lavorazione delle granaglie, produzione di amidi e di prodotti amidacei</c:v>
                </c:pt>
                <c:pt idx="6">
                  <c:v>Produzione di prodotti da forno e farinacei</c:v>
                </c:pt>
                <c:pt idx="7">
                  <c:v>Produzione di altri prodotti alimentari</c:v>
                </c:pt>
                <c:pt idx="8">
                  <c:v>Produzione di prodotti per l'alimentazione degli animali</c:v>
                </c:pt>
                <c:pt idx="9">
                  <c:v>produzione di vini da uve</c:v>
                </c:pt>
                <c:pt idx="10">
                  <c:v>Produzione di birra</c:v>
                </c:pt>
                <c:pt idx="11">
                  <c:v>Industria delle bibite analcoliche, delle acque minerali e di altre acque in bottiglia</c:v>
                </c:pt>
              </c:strCache>
            </c:strRef>
          </c:cat>
          <c:val>
            <c:numRef>
              <c:f>'f3'!$B$54:$B$65</c:f>
              <c:numCache>
                <c:formatCode>0.0</c:formatCode>
                <c:ptCount val="12"/>
                <c:pt idx="0">
                  <c:v>13.696444498996504</c:v>
                </c:pt>
                <c:pt idx="1">
                  <c:v>1.3908222554537881</c:v>
                </c:pt>
                <c:pt idx="2">
                  <c:v>7.9781794983920395</c:v>
                </c:pt>
                <c:pt idx="3">
                  <c:v>2.4045464198240194</c:v>
                </c:pt>
                <c:pt idx="4">
                  <c:v>9.6483573120673611</c:v>
                </c:pt>
                <c:pt idx="5">
                  <c:v>2.3787831159199677</c:v>
                </c:pt>
                <c:pt idx="6">
                  <c:v>36.503472004657731</c:v>
                </c:pt>
                <c:pt idx="7">
                  <c:v>15.433356884769783</c:v>
                </c:pt>
                <c:pt idx="8">
                  <c:v>1.6536185194181825</c:v>
                </c:pt>
                <c:pt idx="9">
                  <c:v>4.4491922931319046</c:v>
                </c:pt>
                <c:pt idx="10">
                  <c:v>1.0045861806174869</c:v>
                </c:pt>
                <c:pt idx="11">
                  <c:v>2.2402079692417933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5F-44F3-8E55-EFAC56420C4D}"/>
            </c:ext>
          </c:extLst>
        </c:ser>
        <c:ser>
          <c:idx val="1"/>
          <c:order val="1"/>
          <c:tx>
            <c:strRef>
              <c:f>'f3'!$C$53</c:f>
              <c:strCache>
                <c:ptCount val="1"/>
                <c:pt idx="0">
                  <c:v>imprese (%)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'f3'!$A$54:$A$65</c:f>
              <c:strCache>
                <c:ptCount val="12"/>
                <c:pt idx="0">
                  <c:v>Lavorazione e conservazione di carne e produzione di prodotti a base di carne</c:v>
                </c:pt>
                <c:pt idx="1">
                  <c:v>Lavorazione e conservazione di pesce, crostacei e molluschi</c:v>
                </c:pt>
                <c:pt idx="2">
                  <c:v>Lavorazione e conservazione di frutta e ortaggi</c:v>
                </c:pt>
                <c:pt idx="3">
                  <c:v>Produzione di oli e grassi vegetali e animali</c:v>
                </c:pt>
                <c:pt idx="4">
                  <c:v>Industria lattiero-casearia</c:v>
                </c:pt>
                <c:pt idx="5">
                  <c:v>Lavorazione delle granaglie, produzione di amidi e di prodotti amidacei</c:v>
                </c:pt>
                <c:pt idx="6">
                  <c:v>Produzione di prodotti da forno e farinacei</c:v>
                </c:pt>
                <c:pt idx="7">
                  <c:v>Produzione di altri prodotti alimentari</c:v>
                </c:pt>
                <c:pt idx="8">
                  <c:v>Produzione di prodotti per l'alimentazione degli animali</c:v>
                </c:pt>
                <c:pt idx="9">
                  <c:v>produzione di vini da uve</c:v>
                </c:pt>
                <c:pt idx="10">
                  <c:v>Produzione di birra</c:v>
                </c:pt>
                <c:pt idx="11">
                  <c:v>Industria delle bibite analcoliche, delle acque minerali e di altre acque in bottiglia</c:v>
                </c:pt>
              </c:strCache>
            </c:strRef>
          </c:cat>
          <c:val>
            <c:numRef>
              <c:f>'f3'!$C$54:$C$65</c:f>
              <c:numCache>
                <c:formatCode>0.0</c:formatCode>
                <c:ptCount val="12"/>
                <c:pt idx="0">
                  <c:v>6.0930507785051224</c:v>
                </c:pt>
                <c:pt idx="1">
                  <c:v>0.83028218499204853</c:v>
                </c:pt>
                <c:pt idx="2">
                  <c:v>3.3155811975294944</c:v>
                </c:pt>
                <c:pt idx="3">
                  <c:v>5.0334701727134883</c:v>
                </c:pt>
                <c:pt idx="4">
                  <c:v>5.5512408003254556</c:v>
                </c:pt>
                <c:pt idx="5">
                  <c:v>2.0488923406930732</c:v>
                </c:pt>
                <c:pt idx="6">
                  <c:v>56.723621435703983</c:v>
                </c:pt>
                <c:pt idx="7">
                  <c:v>13.356633011575871</c:v>
                </c:pt>
                <c:pt idx="8">
                  <c:v>0.88575760937904502</c:v>
                </c:pt>
                <c:pt idx="9">
                  <c:v>3.2138762528200004</c:v>
                </c:pt>
                <c:pt idx="10">
                  <c:v>1.4127741410555124</c:v>
                </c:pt>
                <c:pt idx="11">
                  <c:v>0.37353452420577687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5F-44F3-8E55-EFAC56420C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62355344"/>
        <c:axId val="1262360336"/>
      </c:barChart>
      <c:scatterChart>
        <c:scatterStyle val="lineMarker"/>
        <c:varyColors val="0"/>
        <c:ser>
          <c:idx val="2"/>
          <c:order val="2"/>
          <c:tx>
            <c:strRef>
              <c:f>'f3'!$D$53</c:f>
              <c:strCache>
                <c:ptCount val="1"/>
                <c:pt idx="0">
                  <c:v>addetti/imprese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1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'f3'!$A$54:$A$65</c:f>
              <c:strCache>
                <c:ptCount val="12"/>
                <c:pt idx="0">
                  <c:v>Lavorazione e conservazione di carne e produzione di prodotti a base di carne</c:v>
                </c:pt>
                <c:pt idx="1">
                  <c:v>Lavorazione e conservazione di pesce, crostacei e molluschi</c:v>
                </c:pt>
                <c:pt idx="2">
                  <c:v>Lavorazione e conservazione di frutta e ortaggi</c:v>
                </c:pt>
                <c:pt idx="3">
                  <c:v>Produzione di oli e grassi vegetali e animali</c:v>
                </c:pt>
                <c:pt idx="4">
                  <c:v>Industria lattiero-casearia</c:v>
                </c:pt>
                <c:pt idx="5">
                  <c:v>Lavorazione delle granaglie, produzione di amidi e di prodotti amidacei</c:v>
                </c:pt>
                <c:pt idx="6">
                  <c:v>Produzione di prodotti da forno e farinacei</c:v>
                </c:pt>
                <c:pt idx="7">
                  <c:v>Produzione di altri prodotti alimentari</c:v>
                </c:pt>
                <c:pt idx="8">
                  <c:v>Produzione di prodotti per l'alimentazione degli animali</c:v>
                </c:pt>
                <c:pt idx="9">
                  <c:v>produzione di vini da uve</c:v>
                </c:pt>
                <c:pt idx="10">
                  <c:v>Produzione di birra</c:v>
                </c:pt>
                <c:pt idx="11">
                  <c:v>Industria delle bibite analcoliche, delle acque minerali e di altre acque in bottiglia</c:v>
                </c:pt>
              </c:strCache>
            </c:strRef>
          </c:xVal>
          <c:yVal>
            <c:numRef>
              <c:f>'f3'!$D$54:$D$65</c:f>
              <c:numCache>
                <c:formatCode>0</c:formatCode>
                <c:ptCount val="12"/>
                <c:pt idx="0">
                  <c:v>18.886843702579668</c:v>
                </c:pt>
                <c:pt idx="1">
                  <c:v>14.07447661469933</c:v>
                </c:pt>
                <c:pt idx="2">
                  <c:v>20.217640825432238</c:v>
                </c:pt>
                <c:pt idx="3">
                  <c:v>4.013765613519471</c:v>
                </c:pt>
                <c:pt idx="4">
                  <c:v>14.603254497001998</c:v>
                </c:pt>
                <c:pt idx="5">
                  <c:v>9.7548826714801447</c:v>
                </c:pt>
                <c:pt idx="6">
                  <c:v>5.4070024449877749</c:v>
                </c:pt>
                <c:pt idx="7">
                  <c:v>9.7084466288245874</c:v>
                </c:pt>
                <c:pt idx="8">
                  <c:v>15.685803757828809</c:v>
                </c:pt>
                <c:pt idx="9">
                  <c:v>11.631570771001149</c:v>
                </c:pt>
                <c:pt idx="10">
                  <c:v>5.9744895287958117</c:v>
                </c:pt>
                <c:pt idx="11">
                  <c:v>50.389950495049504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D5F-44F3-8E55-EFAC56420C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2348272"/>
        <c:axId val="1382316368"/>
      </c:scatterChart>
      <c:catAx>
        <c:axId val="126235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2360336"/>
        <c:crosses val="autoZero"/>
        <c:auto val="1"/>
        <c:lblAlgn val="ctr"/>
        <c:lblOffset val="100"/>
        <c:noMultiLvlLbl val="0"/>
      </c:catAx>
      <c:valAx>
        <c:axId val="1262360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2355344"/>
        <c:crosses val="autoZero"/>
        <c:crossBetween val="between"/>
        <c:majorUnit val="10"/>
        <c:minorUnit val="2"/>
      </c:valAx>
      <c:valAx>
        <c:axId val="1382316368"/>
        <c:scaling>
          <c:orientation val="minMax"/>
        </c:scaling>
        <c:delete val="0"/>
        <c:axPos val="r"/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2348272"/>
        <c:crosses val="max"/>
        <c:crossBetween val="midCat"/>
      </c:valAx>
      <c:valAx>
        <c:axId val="1262348272"/>
        <c:scaling>
          <c:orientation val="minMax"/>
        </c:scaling>
        <c:delete val="1"/>
        <c:axPos val="b"/>
        <c:majorTickMark val="out"/>
        <c:minorTickMark val="none"/>
        <c:tickLblPos val="nextTo"/>
        <c:crossAx val="1382316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424651205397501E-2"/>
          <c:y val="4.2884990253411304E-2"/>
          <c:w val="0.84422954507604731"/>
          <c:h val="0.7813903086675571"/>
        </c:manualLayout>
      </c:layout>
      <c:barChart>
        <c:barDir val="col"/>
        <c:grouping val="clustered"/>
        <c:varyColors val="0"/>
        <c:ser>
          <c:idx val="0"/>
          <c:order val="0"/>
          <c:tx>
            <c:v>Numero cooperative</c:v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1"/>
              <c:pt idx="0">
                <c:v>2011</c:v>
              </c:pt>
              <c:pt idx="1">
                <c:v>2012</c:v>
              </c:pt>
              <c:pt idx="2">
                <c:v>2013</c:v>
              </c:pt>
              <c:pt idx="3">
                <c:v>2014</c:v>
              </c:pt>
              <c:pt idx="4">
                <c:v>2015</c:v>
              </c:pt>
              <c:pt idx="5">
                <c:v>2016</c:v>
              </c:pt>
              <c:pt idx="6">
                <c:v>2017</c:v>
              </c:pt>
              <c:pt idx="7">
                <c:v>2018</c:v>
              </c:pt>
              <c:pt idx="8">
                <c:v>2019</c:v>
              </c:pt>
              <c:pt idx="9">
                <c:v>2020</c:v>
              </c:pt>
              <c:pt idx="10">
                <c:v>2021</c:v>
              </c:pt>
            </c:numLit>
          </c:cat>
          <c:val>
            <c:numLit>
              <c:formatCode>General</c:formatCode>
              <c:ptCount val="11"/>
              <c:pt idx="0">
                <c:v>6218</c:v>
              </c:pt>
              <c:pt idx="1">
                <c:v>6270</c:v>
              </c:pt>
              <c:pt idx="2">
                <c:v>5854</c:v>
              </c:pt>
              <c:pt idx="3">
                <c:v>4754</c:v>
              </c:pt>
              <c:pt idx="4">
                <c:v>5734</c:v>
              </c:pt>
              <c:pt idx="5">
                <c:v>4565</c:v>
              </c:pt>
              <c:pt idx="6">
                <c:v>5708</c:v>
              </c:pt>
              <c:pt idx="7">
                <c:v>5080</c:v>
              </c:pt>
              <c:pt idx="8">
                <c:v>4596</c:v>
              </c:pt>
              <c:pt idx="9">
                <c:v>4437</c:v>
              </c:pt>
              <c:pt idx="10">
                <c:v>4297.2824387518012</c:v>
              </c:pt>
            </c:numLit>
          </c:val>
          <c:extLst>
            <c:ext xmlns:c16="http://schemas.microsoft.com/office/drawing/2014/chart" uri="{C3380CC4-5D6E-409C-BE32-E72D297353CC}">
              <c16:uniqueId val="{00000000-1FB9-4FE5-B9F8-E968D3C50A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630208112"/>
        <c:axId val="520301304"/>
      </c:barChart>
      <c:lineChart>
        <c:grouping val="standard"/>
        <c:varyColors val="0"/>
        <c:ser>
          <c:idx val="1"/>
          <c:order val="1"/>
          <c:tx>
            <c:v>Numero soci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numLit>
              <c:formatCode>General</c:formatCode>
              <c:ptCount val="11"/>
              <c:pt idx="0">
                <c:v>2011</c:v>
              </c:pt>
              <c:pt idx="1">
                <c:v>2012</c:v>
              </c:pt>
              <c:pt idx="2">
                <c:v>2013</c:v>
              </c:pt>
              <c:pt idx="3">
                <c:v>2014</c:v>
              </c:pt>
              <c:pt idx="4">
                <c:v>2015</c:v>
              </c:pt>
              <c:pt idx="5">
                <c:v>2016</c:v>
              </c:pt>
              <c:pt idx="6">
                <c:v>2017</c:v>
              </c:pt>
              <c:pt idx="7">
                <c:v>2018</c:v>
              </c:pt>
              <c:pt idx="8">
                <c:v>2019</c:v>
              </c:pt>
              <c:pt idx="9">
                <c:v>2020</c:v>
              </c:pt>
              <c:pt idx="10">
                <c:v>2021</c:v>
              </c:pt>
            </c:numLit>
          </c:cat>
          <c:val>
            <c:numLit>
              <c:formatCode>General</c:formatCode>
              <c:ptCount val="11"/>
              <c:pt idx="0">
                <c:v>901926</c:v>
              </c:pt>
              <c:pt idx="1">
                <c:v>904880</c:v>
              </c:pt>
              <c:pt idx="2">
                <c:v>896003</c:v>
              </c:pt>
              <c:pt idx="3">
                <c:v>772300</c:v>
              </c:pt>
              <c:pt idx="4">
                <c:v>836112</c:v>
              </c:pt>
              <c:pt idx="5">
                <c:v>758694</c:v>
              </c:pt>
              <c:pt idx="6">
                <c:v>725726</c:v>
              </c:pt>
              <c:pt idx="7">
                <c:v>741968</c:v>
              </c:pt>
              <c:pt idx="8">
                <c:v>724721</c:v>
              </c:pt>
              <c:pt idx="9">
                <c:v>711862</c:v>
              </c:pt>
              <c:pt idx="10">
                <c:v>685595.00048904726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1FB9-4FE5-B9F8-E968D3C50A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4065784"/>
        <c:axId val="520301960"/>
      </c:lineChart>
      <c:catAx>
        <c:axId val="63020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0301304"/>
        <c:crosses val="autoZero"/>
        <c:auto val="1"/>
        <c:lblAlgn val="ctr"/>
        <c:lblOffset val="100"/>
        <c:noMultiLvlLbl val="0"/>
      </c:catAx>
      <c:valAx>
        <c:axId val="520301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30208112"/>
        <c:crosses val="autoZero"/>
        <c:crossBetween val="between"/>
      </c:valAx>
      <c:valAx>
        <c:axId val="52030196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44065784"/>
        <c:crosses val="max"/>
        <c:crossBetween val="between"/>
        <c:majorUnit val="100000"/>
        <c:minorUnit val="20000"/>
      </c:valAx>
      <c:catAx>
        <c:axId val="6440657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203019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033861852245708"/>
          <c:y val="0.91861552393670087"/>
          <c:w val="0.7193227629550859"/>
          <c:h val="6.57899341529677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'f5'!$C$3</c:f>
              <c:strCache>
                <c:ptCount val="1"/>
                <c:pt idx="0">
                  <c:v>grande distribuzione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'f5'!$A$4:$B$11</c:f>
              <c:multiLvlStrCache>
                <c:ptCount val="8"/>
                <c:lvl>
                  <c:pt idx="6">
                    <c:v>I-trim</c:v>
                  </c:pt>
                  <c:pt idx="7">
                    <c:v>II-trim</c:v>
                  </c:pt>
                </c:lvl>
                <c:lvl>
                  <c:pt idx="0">
                    <c:v>2016</c:v>
                  </c:pt>
                  <c:pt idx="1">
                    <c:v>2017</c:v>
                  </c:pt>
                  <c:pt idx="2">
                    <c:v>2018</c:v>
                  </c:pt>
                  <c:pt idx="3">
                    <c:v>2019</c:v>
                  </c:pt>
                  <c:pt idx="4">
                    <c:v>2020</c:v>
                  </c:pt>
                  <c:pt idx="5">
                    <c:v>2021</c:v>
                  </c:pt>
                  <c:pt idx="6">
                    <c:v>2022</c:v>
                  </c:pt>
                </c:lvl>
              </c:multiLvlStrCache>
            </c:multiLvlStrRef>
          </c:cat>
          <c:val>
            <c:numRef>
              <c:f>'f5'!$C$4:$C$11</c:f>
              <c:numCache>
                <c:formatCode>General</c:formatCode>
                <c:ptCount val="8"/>
                <c:pt idx="0">
                  <c:v>101.1</c:v>
                </c:pt>
                <c:pt idx="1">
                  <c:v>103.1</c:v>
                </c:pt>
                <c:pt idx="2">
                  <c:v>104.2</c:v>
                </c:pt>
                <c:pt idx="3" formatCode="0.0">
                  <c:v>105.5</c:v>
                </c:pt>
                <c:pt idx="4" formatCode="0.0">
                  <c:v>110</c:v>
                </c:pt>
                <c:pt idx="5" formatCode="0.0">
                  <c:v>112</c:v>
                </c:pt>
                <c:pt idx="6" formatCode="0.0">
                  <c:v>109.5</c:v>
                </c:pt>
                <c:pt idx="7" formatCode="0.0">
                  <c:v>118.2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E4-4359-9153-9A5508204D56}"/>
            </c:ext>
          </c:extLst>
        </c:ser>
        <c:ser>
          <c:idx val="1"/>
          <c:order val="1"/>
          <c:tx>
            <c:strRef>
              <c:f>'f5'!$D$3</c:f>
              <c:strCache>
                <c:ptCount val="1"/>
                <c:pt idx="0">
                  <c:v>piccole superfici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'f5'!$A$4:$B$11</c:f>
              <c:multiLvlStrCache>
                <c:ptCount val="8"/>
                <c:lvl>
                  <c:pt idx="6">
                    <c:v>I-trim</c:v>
                  </c:pt>
                  <c:pt idx="7">
                    <c:v>II-trim</c:v>
                  </c:pt>
                </c:lvl>
                <c:lvl>
                  <c:pt idx="0">
                    <c:v>2016</c:v>
                  </c:pt>
                  <c:pt idx="1">
                    <c:v>2017</c:v>
                  </c:pt>
                  <c:pt idx="2">
                    <c:v>2018</c:v>
                  </c:pt>
                  <c:pt idx="3">
                    <c:v>2019</c:v>
                  </c:pt>
                  <c:pt idx="4">
                    <c:v>2020</c:v>
                  </c:pt>
                  <c:pt idx="5">
                    <c:v>2021</c:v>
                  </c:pt>
                  <c:pt idx="6">
                    <c:v>2022</c:v>
                  </c:pt>
                </c:lvl>
              </c:multiLvlStrCache>
            </c:multiLvlStrRef>
          </c:cat>
          <c:val>
            <c:numRef>
              <c:f>'f5'!$D$4:$D$11</c:f>
              <c:numCache>
                <c:formatCode>0.0</c:formatCode>
                <c:ptCount val="8"/>
                <c:pt idx="0">
                  <c:v>99.6</c:v>
                </c:pt>
                <c:pt idx="1">
                  <c:v>98.7</c:v>
                </c:pt>
                <c:pt idx="2">
                  <c:v>98.5</c:v>
                </c:pt>
                <c:pt idx="3">
                  <c:v>98.4</c:v>
                </c:pt>
                <c:pt idx="4">
                  <c:v>102.4</c:v>
                </c:pt>
                <c:pt idx="5">
                  <c:v>101.6</c:v>
                </c:pt>
                <c:pt idx="6">
                  <c:v>93.2</c:v>
                </c:pt>
                <c:pt idx="7">
                  <c:v>97.4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E4-4359-9153-9A5508204D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26029343"/>
        <c:axId val="1926033503"/>
      </c:lineChart>
      <c:catAx>
        <c:axId val="1926029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26033503"/>
        <c:crosses val="autoZero"/>
        <c:auto val="1"/>
        <c:lblAlgn val="ctr"/>
        <c:lblOffset val="100"/>
        <c:noMultiLvlLbl val="0"/>
      </c:catAx>
      <c:valAx>
        <c:axId val="1926033503"/>
        <c:scaling>
          <c:orientation val="minMax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26029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grande distribuzione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3"/>
              <c:pt idx="0">
                <c:v>44378</c:v>
              </c:pt>
              <c:pt idx="1">
                <c:v>44409</c:v>
              </c:pt>
              <c:pt idx="2">
                <c:v>44440</c:v>
              </c:pt>
              <c:pt idx="3">
                <c:v>44470</c:v>
              </c:pt>
              <c:pt idx="4">
                <c:v>44501</c:v>
              </c:pt>
              <c:pt idx="5">
                <c:v>44531</c:v>
              </c:pt>
              <c:pt idx="6">
                <c:v>44562</c:v>
              </c:pt>
              <c:pt idx="7">
                <c:v>44593</c:v>
              </c:pt>
              <c:pt idx="8">
                <c:v>44621</c:v>
              </c:pt>
              <c:pt idx="9">
                <c:v>44652</c:v>
              </c:pt>
              <c:pt idx="10">
                <c:v>44682</c:v>
              </c:pt>
              <c:pt idx="11">
                <c:v>44713</c:v>
              </c:pt>
              <c:pt idx="12">
                <c:v>44743</c:v>
              </c:pt>
            </c:numLit>
          </c:cat>
          <c:val>
            <c:numLit>
              <c:formatCode>General</c:formatCode>
              <c:ptCount val="13"/>
              <c:pt idx="0">
                <c:v>110.9</c:v>
              </c:pt>
              <c:pt idx="1">
                <c:v>106.4</c:v>
              </c:pt>
              <c:pt idx="2">
                <c:v>107</c:v>
              </c:pt>
              <c:pt idx="3">
                <c:v>117.5</c:v>
              </c:pt>
              <c:pt idx="4">
                <c:v>108.1</c:v>
              </c:pt>
              <c:pt idx="5">
                <c:v>132.5</c:v>
              </c:pt>
              <c:pt idx="6">
                <c:v>107.2</c:v>
              </c:pt>
              <c:pt idx="7">
                <c:v>95.5</c:v>
              </c:pt>
              <c:pt idx="8">
                <c:v>108.2</c:v>
              </c:pt>
              <c:pt idx="9">
                <c:v>111.2</c:v>
              </c:pt>
              <c:pt idx="10">
                <c:v>112.3</c:v>
              </c:pt>
              <c:pt idx="11">
                <c:v>110.1</c:v>
              </c:pt>
              <c:pt idx="12">
                <c:v>119</c:v>
              </c:pt>
            </c:numLit>
          </c:val>
          <c:extLst>
            <c:ext xmlns:c16="http://schemas.microsoft.com/office/drawing/2014/chart" uri="{C3380CC4-5D6E-409C-BE32-E72D297353CC}">
              <c16:uniqueId val="{00000000-0C4F-4EE7-A026-F2167336807C}"/>
            </c:ext>
          </c:extLst>
        </c:ser>
        <c:ser>
          <c:idx val="1"/>
          <c:order val="1"/>
          <c:tx>
            <c:v>  grande distribuzione non specializzata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3"/>
              <c:pt idx="0">
                <c:v>44378</c:v>
              </c:pt>
              <c:pt idx="1">
                <c:v>44409</c:v>
              </c:pt>
              <c:pt idx="2">
                <c:v>44440</c:v>
              </c:pt>
              <c:pt idx="3">
                <c:v>44470</c:v>
              </c:pt>
              <c:pt idx="4">
                <c:v>44501</c:v>
              </c:pt>
              <c:pt idx="5">
                <c:v>44531</c:v>
              </c:pt>
              <c:pt idx="6">
                <c:v>44562</c:v>
              </c:pt>
              <c:pt idx="7">
                <c:v>44593</c:v>
              </c:pt>
              <c:pt idx="8">
                <c:v>44621</c:v>
              </c:pt>
              <c:pt idx="9">
                <c:v>44652</c:v>
              </c:pt>
              <c:pt idx="10">
                <c:v>44682</c:v>
              </c:pt>
              <c:pt idx="11">
                <c:v>44713</c:v>
              </c:pt>
              <c:pt idx="12">
                <c:v>44743</c:v>
              </c:pt>
            </c:numLit>
          </c:cat>
          <c:val>
            <c:numLit>
              <c:formatCode>General</c:formatCode>
              <c:ptCount val="13"/>
              <c:pt idx="0">
                <c:v>111.2</c:v>
              </c:pt>
              <c:pt idx="1">
                <c:v>107.4</c:v>
              </c:pt>
              <c:pt idx="2">
                <c:v>107.9</c:v>
              </c:pt>
              <c:pt idx="3">
                <c:v>116.4</c:v>
              </c:pt>
              <c:pt idx="4">
                <c:v>108.8</c:v>
              </c:pt>
              <c:pt idx="5">
                <c:v>133.4</c:v>
              </c:pt>
              <c:pt idx="6">
                <c:v>108.4</c:v>
              </c:pt>
              <c:pt idx="7">
                <c:v>97.6</c:v>
              </c:pt>
              <c:pt idx="8">
                <c:v>112.3</c:v>
              </c:pt>
              <c:pt idx="9">
                <c:v>115.2</c:v>
              </c:pt>
              <c:pt idx="10">
                <c:v>112.8</c:v>
              </c:pt>
              <c:pt idx="11">
                <c:v>111.9</c:v>
              </c:pt>
              <c:pt idx="12">
                <c:v>119.6</c:v>
              </c:pt>
            </c:numLit>
          </c:val>
          <c:extLst>
            <c:ext xmlns:c16="http://schemas.microsoft.com/office/drawing/2014/chart" uri="{C3380CC4-5D6E-409C-BE32-E72D297353CC}">
              <c16:uniqueId val="{00000001-0C4F-4EE7-A026-F2167336807C}"/>
            </c:ext>
          </c:extLst>
        </c:ser>
        <c:ser>
          <c:idx val="2"/>
          <c:order val="2"/>
          <c:tx>
            <c:v>  grande distribuzione specializzata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3"/>
              <c:pt idx="0">
                <c:v>44378</c:v>
              </c:pt>
              <c:pt idx="1">
                <c:v>44409</c:v>
              </c:pt>
              <c:pt idx="2">
                <c:v>44440</c:v>
              </c:pt>
              <c:pt idx="3">
                <c:v>44470</c:v>
              </c:pt>
              <c:pt idx="4">
                <c:v>44501</c:v>
              </c:pt>
              <c:pt idx="5">
                <c:v>44531</c:v>
              </c:pt>
              <c:pt idx="6">
                <c:v>44562</c:v>
              </c:pt>
              <c:pt idx="7">
                <c:v>44593</c:v>
              </c:pt>
              <c:pt idx="8">
                <c:v>44621</c:v>
              </c:pt>
              <c:pt idx="9">
                <c:v>44652</c:v>
              </c:pt>
              <c:pt idx="10">
                <c:v>44682</c:v>
              </c:pt>
              <c:pt idx="11">
                <c:v>44713</c:v>
              </c:pt>
              <c:pt idx="12">
                <c:v>44743</c:v>
              </c:pt>
            </c:numLit>
          </c:cat>
          <c:val>
            <c:numLit>
              <c:formatCode>General</c:formatCode>
              <c:ptCount val="13"/>
              <c:pt idx="0">
                <c:v>109.7</c:v>
              </c:pt>
              <c:pt idx="1">
                <c:v>102.4</c:v>
              </c:pt>
              <c:pt idx="2">
                <c:v>103.5</c:v>
              </c:pt>
              <c:pt idx="3">
                <c:v>121.8</c:v>
              </c:pt>
              <c:pt idx="4">
                <c:v>105.1</c:v>
              </c:pt>
              <c:pt idx="5">
                <c:v>129.1</c:v>
              </c:pt>
              <c:pt idx="6">
                <c:v>102.4</c:v>
              </c:pt>
              <c:pt idx="7">
                <c:v>87.4</c:v>
              </c:pt>
              <c:pt idx="8">
                <c:v>92.5</c:v>
              </c:pt>
              <c:pt idx="9">
                <c:v>95.9</c:v>
              </c:pt>
              <c:pt idx="10">
                <c:v>110.2</c:v>
              </c:pt>
              <c:pt idx="11">
                <c:v>103.3</c:v>
              </c:pt>
              <c:pt idx="12">
                <c:v>116.9</c:v>
              </c:pt>
            </c:numLit>
          </c:val>
          <c:extLst>
            <c:ext xmlns:c16="http://schemas.microsoft.com/office/drawing/2014/chart" uri="{C3380CC4-5D6E-409C-BE32-E72D297353CC}">
              <c16:uniqueId val="{00000002-0C4F-4EE7-A026-F2167336807C}"/>
            </c:ext>
          </c:extLst>
        </c:ser>
        <c:ser>
          <c:idx val="3"/>
          <c:order val="3"/>
          <c:tx>
            <c:v>imprese operanti su piccole superfici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3"/>
              <c:pt idx="0">
                <c:v>44378</c:v>
              </c:pt>
              <c:pt idx="1">
                <c:v>44409</c:v>
              </c:pt>
              <c:pt idx="2">
                <c:v>44440</c:v>
              </c:pt>
              <c:pt idx="3">
                <c:v>44470</c:v>
              </c:pt>
              <c:pt idx="4">
                <c:v>44501</c:v>
              </c:pt>
              <c:pt idx="5">
                <c:v>44531</c:v>
              </c:pt>
              <c:pt idx="6">
                <c:v>44562</c:v>
              </c:pt>
              <c:pt idx="7">
                <c:v>44593</c:v>
              </c:pt>
              <c:pt idx="8">
                <c:v>44621</c:v>
              </c:pt>
              <c:pt idx="9">
                <c:v>44652</c:v>
              </c:pt>
              <c:pt idx="10">
                <c:v>44682</c:v>
              </c:pt>
              <c:pt idx="11">
                <c:v>44713</c:v>
              </c:pt>
              <c:pt idx="12">
                <c:v>44743</c:v>
              </c:pt>
            </c:numLit>
          </c:cat>
          <c:val>
            <c:numLit>
              <c:formatCode>General</c:formatCode>
              <c:ptCount val="13"/>
              <c:pt idx="0">
                <c:v>106.5</c:v>
              </c:pt>
              <c:pt idx="1">
                <c:v>93</c:v>
              </c:pt>
              <c:pt idx="2">
                <c:v>100.8</c:v>
              </c:pt>
              <c:pt idx="3">
                <c:v>106.3</c:v>
              </c:pt>
              <c:pt idx="4">
                <c:v>100.9</c:v>
              </c:pt>
              <c:pt idx="5">
                <c:v>130.30000000000001</c:v>
              </c:pt>
              <c:pt idx="6">
                <c:v>88</c:v>
              </c:pt>
              <c:pt idx="7">
                <c:v>85.9</c:v>
              </c:pt>
              <c:pt idx="8">
                <c:v>92.6</c:v>
              </c:pt>
              <c:pt idx="9">
                <c:v>90</c:v>
              </c:pt>
              <c:pt idx="10">
                <c:v>101.6</c:v>
              </c:pt>
              <c:pt idx="11">
                <c:v>101.8</c:v>
              </c:pt>
              <c:pt idx="12">
                <c:v>106.5</c:v>
              </c:pt>
            </c:numLit>
          </c:val>
          <c:extLst>
            <c:ext xmlns:c16="http://schemas.microsoft.com/office/drawing/2014/chart" uri="{C3380CC4-5D6E-409C-BE32-E72D297353CC}">
              <c16:uniqueId val="{00000003-0C4F-4EE7-A026-F2167336807C}"/>
            </c:ext>
          </c:extLst>
        </c:ser>
        <c:ser>
          <c:idx val="4"/>
          <c:order val="4"/>
          <c:tx>
            <c:v>vendite al di fuori dei negozi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3"/>
              <c:pt idx="0">
                <c:v>44378</c:v>
              </c:pt>
              <c:pt idx="1">
                <c:v>44409</c:v>
              </c:pt>
              <c:pt idx="2">
                <c:v>44440</c:v>
              </c:pt>
              <c:pt idx="3">
                <c:v>44470</c:v>
              </c:pt>
              <c:pt idx="4">
                <c:v>44501</c:v>
              </c:pt>
              <c:pt idx="5">
                <c:v>44531</c:v>
              </c:pt>
              <c:pt idx="6">
                <c:v>44562</c:v>
              </c:pt>
              <c:pt idx="7">
                <c:v>44593</c:v>
              </c:pt>
              <c:pt idx="8">
                <c:v>44621</c:v>
              </c:pt>
              <c:pt idx="9">
                <c:v>44652</c:v>
              </c:pt>
              <c:pt idx="10">
                <c:v>44682</c:v>
              </c:pt>
              <c:pt idx="11">
                <c:v>44713</c:v>
              </c:pt>
              <c:pt idx="12">
                <c:v>44743</c:v>
              </c:pt>
            </c:numLit>
          </c:cat>
          <c:val>
            <c:numLit>
              <c:formatCode>General</c:formatCode>
              <c:ptCount val="13"/>
              <c:pt idx="0">
                <c:v>88.7</c:v>
              </c:pt>
              <c:pt idx="1">
                <c:v>71.400000000000006</c:v>
              </c:pt>
              <c:pt idx="2">
                <c:v>93.2</c:v>
              </c:pt>
              <c:pt idx="3">
                <c:v>92.1</c:v>
              </c:pt>
              <c:pt idx="4">
                <c:v>97.9</c:v>
              </c:pt>
              <c:pt idx="5">
                <c:v>108.7</c:v>
              </c:pt>
              <c:pt idx="6">
                <c:v>69</c:v>
              </c:pt>
              <c:pt idx="7">
                <c:v>89.2</c:v>
              </c:pt>
              <c:pt idx="8">
                <c:v>90.6</c:v>
              </c:pt>
              <c:pt idx="9">
                <c:v>83.7</c:v>
              </c:pt>
              <c:pt idx="10">
                <c:v>89.4</c:v>
              </c:pt>
              <c:pt idx="11">
                <c:v>91.6</c:v>
              </c:pt>
              <c:pt idx="12">
                <c:v>87.4</c:v>
              </c:pt>
            </c:numLit>
          </c:val>
          <c:extLst>
            <c:ext xmlns:c16="http://schemas.microsoft.com/office/drawing/2014/chart" uri="{C3380CC4-5D6E-409C-BE32-E72D297353CC}">
              <c16:uniqueId val="{00000004-0C4F-4EE7-A026-F2167336807C}"/>
            </c:ext>
          </c:extLst>
        </c:ser>
        <c:ser>
          <c:idx val="5"/>
          <c:order val="5"/>
          <c:tx>
            <c:v>commercio elettronico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3"/>
              <c:pt idx="0">
                <c:v>44378</c:v>
              </c:pt>
              <c:pt idx="1">
                <c:v>44409</c:v>
              </c:pt>
              <c:pt idx="2">
                <c:v>44440</c:v>
              </c:pt>
              <c:pt idx="3">
                <c:v>44470</c:v>
              </c:pt>
              <c:pt idx="4">
                <c:v>44501</c:v>
              </c:pt>
              <c:pt idx="5">
                <c:v>44531</c:v>
              </c:pt>
              <c:pt idx="6">
                <c:v>44562</c:v>
              </c:pt>
              <c:pt idx="7">
                <c:v>44593</c:v>
              </c:pt>
              <c:pt idx="8">
                <c:v>44621</c:v>
              </c:pt>
              <c:pt idx="9">
                <c:v>44652</c:v>
              </c:pt>
              <c:pt idx="10">
                <c:v>44682</c:v>
              </c:pt>
              <c:pt idx="11">
                <c:v>44713</c:v>
              </c:pt>
              <c:pt idx="12">
                <c:v>44743</c:v>
              </c:pt>
            </c:numLit>
          </c:cat>
          <c:val>
            <c:numLit>
              <c:formatCode>General</c:formatCode>
              <c:ptCount val="13"/>
              <c:pt idx="0">
                <c:v>206.8</c:v>
              </c:pt>
              <c:pt idx="1">
                <c:v>235.1</c:v>
              </c:pt>
              <c:pt idx="2">
                <c:v>303.39999999999901</c:v>
              </c:pt>
              <c:pt idx="3">
                <c:v>265.39999999999901</c:v>
              </c:pt>
              <c:pt idx="4">
                <c:v>357.5</c:v>
              </c:pt>
              <c:pt idx="5">
                <c:v>381.9</c:v>
              </c:pt>
              <c:pt idx="6">
                <c:v>160.4</c:v>
              </c:pt>
              <c:pt idx="7">
                <c:v>152.9</c:v>
              </c:pt>
              <c:pt idx="8">
                <c:v>179.8</c:v>
              </c:pt>
              <c:pt idx="9">
                <c:v>153.4</c:v>
              </c:pt>
              <c:pt idx="10">
                <c:v>269.8</c:v>
              </c:pt>
              <c:pt idx="11">
                <c:v>309.7</c:v>
              </c:pt>
              <c:pt idx="12">
                <c:v>249.5</c:v>
              </c:pt>
            </c:numLit>
          </c:val>
          <c:extLst>
            <c:ext xmlns:c16="http://schemas.microsoft.com/office/drawing/2014/chart" uri="{C3380CC4-5D6E-409C-BE32-E72D297353CC}">
              <c16:uniqueId val="{00000005-0C4F-4EE7-A026-F216733680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82519311"/>
        <c:axId val="1382526383"/>
      </c:barChart>
      <c:catAx>
        <c:axId val="13825193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82526383"/>
        <c:crosses val="autoZero"/>
        <c:auto val="1"/>
        <c:lblAlgn val="ctr"/>
        <c:lblOffset val="100"/>
        <c:noMultiLvlLbl val="0"/>
      </c:catAx>
      <c:valAx>
        <c:axId val="1382526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82519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'f7'!$C$1</c:f>
              <c:strCache>
                <c:ptCount val="1"/>
                <c:pt idx="0">
                  <c:v>Alimentari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'f7'!$A$2:$B$26</c:f>
              <c:multiLvlStrCache>
                <c:ptCount val="25"/>
                <c:lvl>
                  <c:pt idx="0">
                    <c:v>Luglio</c:v>
                  </c:pt>
                  <c:pt idx="1">
                    <c:v>Agosto</c:v>
                  </c:pt>
                  <c:pt idx="2">
                    <c:v>Settembre</c:v>
                  </c:pt>
                  <c:pt idx="3">
                    <c:v>Ottobre</c:v>
                  </c:pt>
                  <c:pt idx="4">
                    <c:v>Novembre</c:v>
                  </c:pt>
                  <c:pt idx="5">
                    <c:v>Dicembre</c:v>
                  </c:pt>
                  <c:pt idx="6">
                    <c:v>Gennaio</c:v>
                  </c:pt>
                  <c:pt idx="7">
                    <c:v>Febbraio</c:v>
                  </c:pt>
                  <c:pt idx="8">
                    <c:v>Marzo</c:v>
                  </c:pt>
                  <c:pt idx="9">
                    <c:v>Aprile</c:v>
                  </c:pt>
                  <c:pt idx="10">
                    <c:v>Maggio</c:v>
                  </c:pt>
                  <c:pt idx="11">
                    <c:v>Giugno</c:v>
                  </c:pt>
                  <c:pt idx="12">
                    <c:v>Luglio</c:v>
                  </c:pt>
                  <c:pt idx="13">
                    <c:v>Agosto</c:v>
                  </c:pt>
                  <c:pt idx="14">
                    <c:v>Settembre</c:v>
                  </c:pt>
                  <c:pt idx="15">
                    <c:v>Ottobre</c:v>
                  </c:pt>
                  <c:pt idx="16">
                    <c:v>Novembre</c:v>
                  </c:pt>
                  <c:pt idx="17">
                    <c:v>Dicembre</c:v>
                  </c:pt>
                  <c:pt idx="18">
                    <c:v>Gennaio(a)</c:v>
                  </c:pt>
                  <c:pt idx="19">
                    <c:v>Febbraio(a)</c:v>
                  </c:pt>
                  <c:pt idx="20">
                    <c:v>Marzo(a)</c:v>
                  </c:pt>
                  <c:pt idx="21">
                    <c:v>Aprile(a)</c:v>
                  </c:pt>
                  <c:pt idx="22">
                    <c:v>Maggio(a)</c:v>
                  </c:pt>
                  <c:pt idx="23">
                    <c:v>Giugno(a)</c:v>
                  </c:pt>
                  <c:pt idx="24">
                    <c:v>Luglio(a)</c:v>
                  </c:pt>
                </c:lvl>
                <c:lvl>
                  <c:pt idx="0">
                    <c:v>2020</c:v>
                  </c:pt>
                  <c:pt idx="6">
                    <c:v>2021</c:v>
                  </c:pt>
                  <c:pt idx="18">
                    <c:v>2022</c:v>
                  </c:pt>
                </c:lvl>
              </c:multiLvlStrCache>
            </c:multiLvlStrRef>
          </c:cat>
          <c:val>
            <c:numRef>
              <c:f>'f7'!$C$2:$C$26</c:f>
              <c:numCache>
                <c:formatCode>0.0</c:formatCode>
                <c:ptCount val="25"/>
                <c:pt idx="0">
                  <c:v>104.5</c:v>
                </c:pt>
                <c:pt idx="1">
                  <c:v>106.3</c:v>
                </c:pt>
                <c:pt idx="2">
                  <c:v>106.5</c:v>
                </c:pt>
                <c:pt idx="3">
                  <c:v>107.7</c:v>
                </c:pt>
                <c:pt idx="4">
                  <c:v>109</c:v>
                </c:pt>
                <c:pt idx="5">
                  <c:v>108.2</c:v>
                </c:pt>
                <c:pt idx="6">
                  <c:v>108.3</c:v>
                </c:pt>
                <c:pt idx="7">
                  <c:v>106.5</c:v>
                </c:pt>
                <c:pt idx="8">
                  <c:v>108.5</c:v>
                </c:pt>
                <c:pt idx="9">
                  <c:v>109.4</c:v>
                </c:pt>
                <c:pt idx="10">
                  <c:v>106.9</c:v>
                </c:pt>
                <c:pt idx="11">
                  <c:v>108.1</c:v>
                </c:pt>
                <c:pt idx="12">
                  <c:v>107.5</c:v>
                </c:pt>
                <c:pt idx="13">
                  <c:v>108.6</c:v>
                </c:pt>
                <c:pt idx="14">
                  <c:v>109.2</c:v>
                </c:pt>
                <c:pt idx="15">
                  <c:v>109.4</c:v>
                </c:pt>
                <c:pt idx="16">
                  <c:v>109.1</c:v>
                </c:pt>
                <c:pt idx="17">
                  <c:v>111</c:v>
                </c:pt>
                <c:pt idx="18">
                  <c:v>111</c:v>
                </c:pt>
                <c:pt idx="19">
                  <c:v>110.4</c:v>
                </c:pt>
                <c:pt idx="20">
                  <c:v>110.5</c:v>
                </c:pt>
                <c:pt idx="21">
                  <c:v>111.3</c:v>
                </c:pt>
                <c:pt idx="22">
                  <c:v>112.9</c:v>
                </c:pt>
                <c:pt idx="23">
                  <c:v>113.4</c:v>
                </c:pt>
                <c:pt idx="24">
                  <c:v>114.8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94-4234-B5B8-29D905BEA2B8}"/>
            </c:ext>
          </c:extLst>
        </c:ser>
        <c:ser>
          <c:idx val="1"/>
          <c:order val="1"/>
          <c:tx>
            <c:strRef>
              <c:f>'f7'!$D$1</c:f>
              <c:strCache>
                <c:ptCount val="1"/>
                <c:pt idx="0">
                  <c:v>Non alimentari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'f7'!$A$2:$B$26</c:f>
              <c:multiLvlStrCache>
                <c:ptCount val="25"/>
                <c:lvl>
                  <c:pt idx="0">
                    <c:v>Luglio</c:v>
                  </c:pt>
                  <c:pt idx="1">
                    <c:v>Agosto</c:v>
                  </c:pt>
                  <c:pt idx="2">
                    <c:v>Settembre</c:v>
                  </c:pt>
                  <c:pt idx="3">
                    <c:v>Ottobre</c:v>
                  </c:pt>
                  <c:pt idx="4">
                    <c:v>Novembre</c:v>
                  </c:pt>
                  <c:pt idx="5">
                    <c:v>Dicembre</c:v>
                  </c:pt>
                  <c:pt idx="6">
                    <c:v>Gennaio</c:v>
                  </c:pt>
                  <c:pt idx="7">
                    <c:v>Febbraio</c:v>
                  </c:pt>
                  <c:pt idx="8">
                    <c:v>Marzo</c:v>
                  </c:pt>
                  <c:pt idx="9">
                    <c:v>Aprile</c:v>
                  </c:pt>
                  <c:pt idx="10">
                    <c:v>Maggio</c:v>
                  </c:pt>
                  <c:pt idx="11">
                    <c:v>Giugno</c:v>
                  </c:pt>
                  <c:pt idx="12">
                    <c:v>Luglio</c:v>
                  </c:pt>
                  <c:pt idx="13">
                    <c:v>Agosto</c:v>
                  </c:pt>
                  <c:pt idx="14">
                    <c:v>Settembre</c:v>
                  </c:pt>
                  <c:pt idx="15">
                    <c:v>Ottobre</c:v>
                  </c:pt>
                  <c:pt idx="16">
                    <c:v>Novembre</c:v>
                  </c:pt>
                  <c:pt idx="17">
                    <c:v>Dicembre</c:v>
                  </c:pt>
                  <c:pt idx="18">
                    <c:v>Gennaio(a)</c:v>
                  </c:pt>
                  <c:pt idx="19">
                    <c:v>Febbraio(a)</c:v>
                  </c:pt>
                  <c:pt idx="20">
                    <c:v>Marzo(a)</c:v>
                  </c:pt>
                  <c:pt idx="21">
                    <c:v>Aprile(a)</c:v>
                  </c:pt>
                  <c:pt idx="22">
                    <c:v>Maggio(a)</c:v>
                  </c:pt>
                  <c:pt idx="23">
                    <c:v>Giugno(a)</c:v>
                  </c:pt>
                  <c:pt idx="24">
                    <c:v>Luglio(a)</c:v>
                  </c:pt>
                </c:lvl>
                <c:lvl>
                  <c:pt idx="0">
                    <c:v>2020</c:v>
                  </c:pt>
                  <c:pt idx="6">
                    <c:v>2021</c:v>
                  </c:pt>
                  <c:pt idx="18">
                    <c:v>2022</c:v>
                  </c:pt>
                </c:lvl>
              </c:multiLvlStrCache>
            </c:multiLvlStrRef>
          </c:cat>
          <c:val>
            <c:numRef>
              <c:f>'f7'!$D$2:$D$26</c:f>
              <c:numCache>
                <c:formatCode>0.0</c:formatCode>
                <c:ptCount val="25"/>
                <c:pt idx="0">
                  <c:v>94.6</c:v>
                </c:pt>
                <c:pt idx="1">
                  <c:v>101.3</c:v>
                </c:pt>
                <c:pt idx="2">
                  <c:v>99.6</c:v>
                </c:pt>
                <c:pt idx="3">
                  <c:v>100.2</c:v>
                </c:pt>
                <c:pt idx="4">
                  <c:v>87.1</c:v>
                </c:pt>
                <c:pt idx="5">
                  <c:v>91.3</c:v>
                </c:pt>
                <c:pt idx="6">
                  <c:v>88.8</c:v>
                </c:pt>
                <c:pt idx="7">
                  <c:v>100.4</c:v>
                </c:pt>
                <c:pt idx="8">
                  <c:v>93.3</c:v>
                </c:pt>
                <c:pt idx="9">
                  <c:v>92.8</c:v>
                </c:pt>
                <c:pt idx="10">
                  <c:v>100.9</c:v>
                </c:pt>
                <c:pt idx="11">
                  <c:v>104.4</c:v>
                </c:pt>
                <c:pt idx="12">
                  <c:v>102.7</c:v>
                </c:pt>
                <c:pt idx="13">
                  <c:v>103.8</c:v>
                </c:pt>
                <c:pt idx="14">
                  <c:v>105</c:v>
                </c:pt>
                <c:pt idx="15">
                  <c:v>105.3</c:v>
                </c:pt>
                <c:pt idx="16">
                  <c:v>104.6</c:v>
                </c:pt>
                <c:pt idx="17">
                  <c:v>104.7</c:v>
                </c:pt>
                <c:pt idx="18">
                  <c:v>104</c:v>
                </c:pt>
                <c:pt idx="19">
                  <c:v>105.7</c:v>
                </c:pt>
                <c:pt idx="20">
                  <c:v>105.1</c:v>
                </c:pt>
                <c:pt idx="21">
                  <c:v>104.7</c:v>
                </c:pt>
                <c:pt idx="22">
                  <c:v>107.5</c:v>
                </c:pt>
                <c:pt idx="23">
                  <c:v>105.1</c:v>
                </c:pt>
                <c:pt idx="24">
                  <c:v>106.5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94-4234-B5B8-29D905BEA2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8542608"/>
        <c:axId val="1548543440"/>
      </c:lineChart>
      <c:catAx>
        <c:axId val="1548542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48543440"/>
        <c:crosses val="autoZero"/>
        <c:auto val="1"/>
        <c:lblAlgn val="ctr"/>
        <c:lblOffset val="100"/>
        <c:noMultiLvlLbl val="0"/>
      </c:catAx>
      <c:valAx>
        <c:axId val="1548543440"/>
        <c:scaling>
          <c:orientation val="minMax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48542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536575</xdr:colOff>
      <xdr:row>2</xdr:row>
      <xdr:rowOff>34925</xdr:rowOff>
    </xdr:from>
    <xdr:to>
      <xdr:col>13</xdr:col>
      <xdr:colOff>231775</xdr:colOff>
      <xdr:row>17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13F736F-78A4-2BA4-9FAD-BB22BB1C5D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536575</xdr:colOff>
      <xdr:row>1</xdr:row>
      <xdr:rowOff>0</xdr:rowOff>
    </xdr:from>
    <xdr:to>
      <xdr:col>13</xdr:col>
      <xdr:colOff>231775</xdr:colOff>
      <xdr:row>1</xdr:row>
      <xdr:rowOff>15875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245F09C-B7AE-4E24-97B1-CA3B5AB527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142875</xdr:colOff>
      <xdr:row>2</xdr:row>
      <xdr:rowOff>114300</xdr:rowOff>
    </xdr:from>
    <xdr:to>
      <xdr:col>12</xdr:col>
      <xdr:colOff>361950</xdr:colOff>
      <xdr:row>16</xdr:row>
      <xdr:rowOff>123825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E22F5E3C-0A91-4BED-B83A-EBF74A9C4448}"/>
            </a:ext>
            <a:ext uri="{147F2762-F138-4A5C-976F-8EAC2B608ADB}">
              <a16:predDERef xmlns:a16="http://schemas.microsoft.com/office/drawing/2014/main" pred="{F245F09C-B7AE-4E24-97B1-CA3B5AB527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116840</xdr:colOff>
      <xdr:row>1</xdr:row>
      <xdr:rowOff>19050</xdr:rowOff>
    </xdr:from>
    <xdr:to>
      <xdr:col>3</xdr:col>
      <xdr:colOff>1363980</xdr:colOff>
      <xdr:row>32</xdr:row>
      <xdr:rowOff>38100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7360A15-F46D-4170-940E-C47AD6F955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2</xdr:row>
      <xdr:rowOff>16669</xdr:rowOff>
    </xdr:from>
    <xdr:to>
      <xdr:col>14</xdr:col>
      <xdr:colOff>211931</xdr:colOff>
      <xdr:row>19</xdr:row>
      <xdr:rowOff>161925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27D01E0A-ADFF-4D64-B2D7-C4FD53D4A4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6350</xdr:colOff>
      <xdr:row>2</xdr:row>
      <xdr:rowOff>12705</xdr:rowOff>
    </xdr:from>
    <xdr:to>
      <xdr:col>16</xdr:col>
      <xdr:colOff>104775</xdr:colOff>
      <xdr:row>14</xdr:row>
      <xdr:rowOff>152401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057E2AE-EF15-4747-A363-E68B843866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12</xdr:col>
      <xdr:colOff>619125</xdr:colOff>
      <xdr:row>20</xdr:row>
      <xdr:rowOff>76200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583C986-A1B2-42C3-9C4E-95543A9E1E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44450</xdr:colOff>
      <xdr:row>2</xdr:row>
      <xdr:rowOff>31750</xdr:rowOff>
    </xdr:from>
    <xdr:to>
      <xdr:col>13</xdr:col>
      <xdr:colOff>393700</xdr:colOff>
      <xdr:row>23</xdr:row>
      <xdr:rowOff>6350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D76ABCF-DAEB-43C9-9B83-2728FF1003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6CFBB-3BDB-4D68-B8B6-616AF150D989}">
  <dimension ref="A1:G13"/>
  <sheetViews>
    <sheetView zoomScale="80" zoomScaleNormal="80" workbookViewId="0">
      <selection activeCell="A2" sqref="A2"/>
    </sheetView>
  </sheetViews>
  <sheetFormatPr defaultColWidth="8.6640625" defaultRowHeight="13.8" x14ac:dyDescent="0.3"/>
  <cols>
    <col min="1" max="1" width="13" style="2" customWidth="1"/>
    <col min="2" max="2" width="10.6640625" style="2" customWidth="1"/>
    <col min="3" max="3" width="12.88671875" style="2" customWidth="1"/>
    <col min="4" max="4" width="10" style="2" customWidth="1"/>
    <col min="5" max="5" width="9.44140625" style="2" customWidth="1"/>
    <col min="6" max="6" width="9" style="2" customWidth="1"/>
    <col min="7" max="7" width="9.88671875" style="2" bestFit="1" customWidth="1"/>
    <col min="8" max="16384" width="8.6640625" style="2"/>
  </cols>
  <sheetData>
    <row r="1" spans="1:7" x14ac:dyDescent="0.3">
      <c r="A1" s="2" t="s">
        <v>0</v>
      </c>
    </row>
    <row r="3" spans="1:7" ht="45.6" customHeight="1" x14ac:dyDescent="0.3">
      <c r="A3" s="1"/>
      <c r="B3" s="199" t="s">
        <v>1</v>
      </c>
      <c r="C3" s="199" t="s">
        <v>2</v>
      </c>
      <c r="D3" s="199" t="s">
        <v>3</v>
      </c>
      <c r="E3" s="199" t="s">
        <v>4</v>
      </c>
      <c r="F3" s="199" t="s">
        <v>5</v>
      </c>
    </row>
    <row r="4" spans="1:7" x14ac:dyDescent="0.3">
      <c r="B4" s="241" t="s">
        <v>6</v>
      </c>
      <c r="C4" s="241"/>
      <c r="D4" s="241"/>
      <c r="E4" s="241"/>
      <c r="F4" s="241"/>
    </row>
    <row r="5" spans="1:7" x14ac:dyDescent="0.3">
      <c r="A5" s="2" t="s">
        <v>7</v>
      </c>
      <c r="B5" s="4">
        <v>711318</v>
      </c>
      <c r="C5" s="4">
        <v>703316</v>
      </c>
      <c r="D5" s="4">
        <v>20290</v>
      </c>
      <c r="E5" s="25">
        <v>27474</v>
      </c>
      <c r="F5" s="4">
        <v>-7184</v>
      </c>
      <c r="G5" s="200"/>
    </row>
    <row r="6" spans="1:7" ht="18" customHeight="1" x14ac:dyDescent="0.3">
      <c r="A6" s="2" t="s">
        <v>8</v>
      </c>
      <c r="B6" s="4">
        <v>6078031</v>
      </c>
      <c r="C6" s="25">
        <v>5147514</v>
      </c>
      <c r="D6" s="4">
        <v>292308</v>
      </c>
      <c r="E6" s="4">
        <v>272992</v>
      </c>
      <c r="F6" s="4">
        <v>19316</v>
      </c>
    </row>
    <row r="7" spans="1:7" x14ac:dyDescent="0.3">
      <c r="B7" s="242" t="s">
        <v>9</v>
      </c>
      <c r="C7" s="242"/>
      <c r="D7" s="242"/>
      <c r="E7" s="242"/>
      <c r="F7" s="242"/>
    </row>
    <row r="8" spans="1:7" x14ac:dyDescent="0.3">
      <c r="A8" s="2" t="s">
        <v>7</v>
      </c>
      <c r="B8" s="4">
        <v>708750</v>
      </c>
      <c r="C8" s="4">
        <v>700869</v>
      </c>
      <c r="D8" s="4">
        <v>22300</v>
      </c>
      <c r="E8" s="4">
        <v>25133</v>
      </c>
      <c r="F8" s="4">
        <v>-2833</v>
      </c>
      <c r="G8" s="190"/>
    </row>
    <row r="9" spans="1:7" ht="15" customHeight="1" x14ac:dyDescent="0.3">
      <c r="A9" s="2" t="s">
        <v>8</v>
      </c>
      <c r="B9" s="4">
        <v>6067466</v>
      </c>
      <c r="C9" s="4">
        <v>5164831</v>
      </c>
      <c r="D9" s="4">
        <v>332596</v>
      </c>
      <c r="E9" s="4">
        <v>246009</v>
      </c>
      <c r="F9" s="4">
        <v>86587</v>
      </c>
    </row>
    <row r="10" spans="1:7" x14ac:dyDescent="0.3">
      <c r="B10" s="242" t="s">
        <v>10</v>
      </c>
      <c r="C10" s="242"/>
      <c r="D10" s="242"/>
      <c r="E10" s="242"/>
      <c r="F10" s="242"/>
    </row>
    <row r="11" spans="1:7" x14ac:dyDescent="0.3">
      <c r="A11" s="2" t="s">
        <v>7</v>
      </c>
      <c r="B11" s="10">
        <f t="shared" ref="B11:F12" si="0">(B8-B5)/B5*100</f>
        <v>-0.36101996575371353</v>
      </c>
      <c r="C11" s="10">
        <f t="shared" si="0"/>
        <v>-0.34792326635537935</v>
      </c>
      <c r="D11" s="10">
        <f t="shared" si="0"/>
        <v>9.9063578117299151</v>
      </c>
      <c r="E11" s="10">
        <f t="shared" si="0"/>
        <v>-8.5207832860158685</v>
      </c>
      <c r="F11" s="10">
        <f t="shared" si="0"/>
        <v>-60.565144766146993</v>
      </c>
    </row>
    <row r="12" spans="1:7" x14ac:dyDescent="0.3">
      <c r="A12" s="8" t="s">
        <v>8</v>
      </c>
      <c r="B12" s="12">
        <f t="shared" si="0"/>
        <v>-0.17382273963393738</v>
      </c>
      <c r="C12" s="12">
        <f t="shared" si="0"/>
        <v>0.33641482082418817</v>
      </c>
      <c r="D12" s="12">
        <f t="shared" si="0"/>
        <v>13.782722333976491</v>
      </c>
      <c r="E12" s="12">
        <f t="shared" si="0"/>
        <v>-9.8841724299613176</v>
      </c>
      <c r="F12" s="12">
        <f t="shared" si="0"/>
        <v>348.26568647753157</v>
      </c>
    </row>
    <row r="13" spans="1:7" x14ac:dyDescent="0.3">
      <c r="A13" s="2" t="s">
        <v>11</v>
      </c>
    </row>
  </sheetData>
  <mergeCells count="3">
    <mergeCell ref="B4:F4"/>
    <mergeCell ref="B7:F7"/>
    <mergeCell ref="B10:F10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15754-3B21-4C5A-9026-F45BF7DD223A}">
  <dimension ref="A1:W22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29.88671875" style="122" customWidth="1"/>
    <col min="2" max="7" width="10" style="107" customWidth="1"/>
    <col min="8" max="8" width="4.109375" style="122" customWidth="1"/>
    <col min="9" max="12" width="13.109375" style="122" customWidth="1"/>
    <col min="13" max="13" width="4.109375" style="122" customWidth="1"/>
    <col min="14" max="23" width="13.109375" style="122" customWidth="1"/>
    <col min="24" max="16384" width="9.109375" style="122"/>
  </cols>
  <sheetData>
    <row r="1" spans="1:23" s="124" customFormat="1" x14ac:dyDescent="0.3">
      <c r="A1" s="2" t="s">
        <v>114</v>
      </c>
      <c r="B1" s="107"/>
      <c r="C1" s="107"/>
      <c r="D1" s="107"/>
      <c r="E1" s="107"/>
      <c r="F1" s="107"/>
      <c r="G1" s="107"/>
    </row>
    <row r="2" spans="1:23" s="124" customFormat="1" x14ac:dyDescent="0.3">
      <c r="A2" s="8"/>
      <c r="B2" s="101"/>
      <c r="C2" s="101"/>
      <c r="D2" s="101"/>
      <c r="E2" s="101"/>
      <c r="F2" s="101"/>
      <c r="G2" s="101"/>
    </row>
    <row r="3" spans="1:23" s="124" customFormat="1" x14ac:dyDescent="0.3">
      <c r="A3" s="2"/>
      <c r="B3" s="252" t="s">
        <v>115</v>
      </c>
      <c r="C3" s="252"/>
      <c r="D3" s="252"/>
      <c r="E3" s="252"/>
      <c r="F3" s="252"/>
      <c r="G3" s="221"/>
    </row>
    <row r="4" spans="1:23" ht="15" customHeight="1" x14ac:dyDescent="0.3">
      <c r="A4" s="223"/>
      <c r="B4" s="106" t="s">
        <v>73</v>
      </c>
      <c r="C4" s="106" t="s">
        <v>74</v>
      </c>
      <c r="D4" s="106" t="s">
        <v>37</v>
      </c>
      <c r="E4" s="106" t="s">
        <v>75</v>
      </c>
      <c r="F4" s="106" t="s">
        <v>76</v>
      </c>
      <c r="G4" s="222" t="s">
        <v>35</v>
      </c>
    </row>
    <row r="5" spans="1:23" ht="15" customHeight="1" x14ac:dyDescent="0.3">
      <c r="A5" s="2" t="s">
        <v>109</v>
      </c>
      <c r="B5" s="122"/>
      <c r="C5" s="122"/>
      <c r="D5" s="122"/>
      <c r="E5" s="122"/>
      <c r="F5" s="122"/>
      <c r="G5" s="122"/>
      <c r="N5" s="123"/>
      <c r="O5" s="123"/>
      <c r="P5" s="123"/>
      <c r="Q5" s="123"/>
      <c r="R5" s="123"/>
      <c r="S5" s="123"/>
      <c r="T5" s="123"/>
      <c r="U5" s="123"/>
      <c r="V5" s="123"/>
      <c r="W5" s="123"/>
    </row>
    <row r="6" spans="1:23" x14ac:dyDescent="0.3">
      <c r="A6" s="2" t="s">
        <v>101</v>
      </c>
      <c r="B6" s="125">
        <v>0.27155465037338761</v>
      </c>
      <c r="C6" s="125">
        <v>0.23262576330328583</v>
      </c>
      <c r="D6" s="125">
        <v>0.18702075930428277</v>
      </c>
      <c r="E6" s="125">
        <v>0.27481238769686078</v>
      </c>
      <c r="F6" s="125">
        <v>0.36011484743783151</v>
      </c>
      <c r="G6" s="125">
        <v>0.27077016951738075</v>
      </c>
    </row>
    <row r="7" spans="1:23" x14ac:dyDescent="0.3">
      <c r="A7" s="2" t="s">
        <v>102</v>
      </c>
      <c r="B7" s="125">
        <v>0.4978501923512107</v>
      </c>
      <c r="C7" s="125">
        <v>0.69787728990985753</v>
      </c>
      <c r="D7" s="125">
        <v>0.71691291066641727</v>
      </c>
      <c r="E7" s="125">
        <v>1.4797590106754042</v>
      </c>
      <c r="F7" s="125">
        <v>1.1971385468879265</v>
      </c>
      <c r="G7" s="125">
        <v>1.0554316114638751</v>
      </c>
    </row>
    <row r="8" spans="1:23" x14ac:dyDescent="0.3">
      <c r="A8" s="2" t="s">
        <v>103</v>
      </c>
      <c r="B8" s="125">
        <v>20.547635211586332</v>
      </c>
      <c r="C8" s="125">
        <v>13.2247746437918</v>
      </c>
      <c r="D8" s="125">
        <v>15.541425098185899</v>
      </c>
      <c r="E8" s="125">
        <v>20.267413592643486</v>
      </c>
      <c r="F8" s="125">
        <v>27.46119032556329</v>
      </c>
      <c r="G8" s="125">
        <v>19.834868333237992</v>
      </c>
    </row>
    <row r="9" spans="1:23" x14ac:dyDescent="0.3">
      <c r="A9" s="2" t="s">
        <v>104</v>
      </c>
      <c r="B9" s="125">
        <v>12.280304744663196</v>
      </c>
      <c r="C9" s="125">
        <v>19.685955219540563</v>
      </c>
      <c r="D9" s="125">
        <v>6.8511938158468926</v>
      </c>
      <c r="E9" s="125">
        <v>7.4014374801817997</v>
      </c>
      <c r="F9" s="125">
        <v>6.559929923597255</v>
      </c>
      <c r="G9" s="125">
        <v>9.7830024979501555</v>
      </c>
    </row>
    <row r="10" spans="1:23" x14ac:dyDescent="0.3">
      <c r="A10" s="2" t="s">
        <v>116</v>
      </c>
      <c r="B10" s="125">
        <v>47.41645922908652</v>
      </c>
      <c r="C10" s="125">
        <v>47.583599883687114</v>
      </c>
      <c r="D10" s="125">
        <v>53.263512249859737</v>
      </c>
      <c r="E10" s="125">
        <v>51.796850227248704</v>
      </c>
      <c r="F10" s="125">
        <v>46.206628059759595</v>
      </c>
      <c r="G10" s="125">
        <v>49.681559025990126</v>
      </c>
    </row>
    <row r="11" spans="1:23" x14ac:dyDescent="0.3">
      <c r="A11" s="2" t="s">
        <v>106</v>
      </c>
      <c r="B11" s="125">
        <v>18.986195971939352</v>
      </c>
      <c r="C11" s="125">
        <v>18.575167199767371</v>
      </c>
      <c r="D11" s="125">
        <v>23.439935166136774</v>
      </c>
      <c r="E11" s="125">
        <v>18.779727301553748</v>
      </c>
      <c r="F11" s="125">
        <v>18.2149982967541</v>
      </c>
      <c r="G11" s="125">
        <v>19.374368361840475</v>
      </c>
    </row>
    <row r="12" spans="1:23" x14ac:dyDescent="0.3">
      <c r="A12" s="8" t="s">
        <v>15</v>
      </c>
      <c r="B12" s="126">
        <v>100</v>
      </c>
      <c r="C12" s="126">
        <v>100</v>
      </c>
      <c r="D12" s="126">
        <v>100</v>
      </c>
      <c r="E12" s="126">
        <v>100</v>
      </c>
      <c r="F12" s="126">
        <v>100</v>
      </c>
      <c r="G12" s="126">
        <v>100</v>
      </c>
    </row>
    <row r="13" spans="1:23" x14ac:dyDescent="0.3">
      <c r="A13" s="2" t="s">
        <v>117</v>
      </c>
      <c r="B13" s="11">
        <f>+B10+B11</f>
        <v>66.40265520102588</v>
      </c>
      <c r="C13" s="11">
        <f t="shared" ref="C13:G13" si="0">+C10+C11</f>
        <v>66.158767083454478</v>
      </c>
      <c r="D13" s="11">
        <f t="shared" si="0"/>
        <v>76.703447415996507</v>
      </c>
      <c r="E13" s="11">
        <f t="shared" si="0"/>
        <v>70.57657752880246</v>
      </c>
      <c r="F13" s="11">
        <f t="shared" si="0"/>
        <v>64.421626356513698</v>
      </c>
      <c r="G13" s="11">
        <f t="shared" si="0"/>
        <v>69.055927387830593</v>
      </c>
    </row>
    <row r="14" spans="1:23" x14ac:dyDescent="0.3">
      <c r="A14" s="2" t="s">
        <v>101</v>
      </c>
      <c r="B14" s="125">
        <v>0.75362522753853867</v>
      </c>
      <c r="C14" s="125">
        <v>0.9700143248796872</v>
      </c>
      <c r="D14" s="125">
        <v>1.3214357553136804</v>
      </c>
      <c r="E14" s="125">
        <v>3.4002877199813959</v>
      </c>
      <c r="F14" s="125">
        <v>2.9017680171251881</v>
      </c>
      <c r="G14" s="125">
        <v>2.3208624642644851</v>
      </c>
    </row>
    <row r="15" spans="1:23" x14ac:dyDescent="0.3">
      <c r="A15" s="2" t="s">
        <v>102</v>
      </c>
      <c r="B15" s="125">
        <v>16.362549135133708</v>
      </c>
      <c r="C15" s="125">
        <v>21.477662308398028</v>
      </c>
      <c r="D15" s="125">
        <v>21.93527479158751</v>
      </c>
      <c r="E15" s="125">
        <v>23.800067062552056</v>
      </c>
      <c r="F15" s="125">
        <v>21.073495599778006</v>
      </c>
      <c r="G15" s="125">
        <v>21.917546491550851</v>
      </c>
    </row>
    <row r="16" spans="1:23" x14ac:dyDescent="0.3">
      <c r="A16" s="2" t="s">
        <v>103</v>
      </c>
      <c r="B16" s="125">
        <v>36.945223669284275</v>
      </c>
      <c r="C16" s="125">
        <v>32.827581026777331</v>
      </c>
      <c r="D16" s="125">
        <v>31.704959434995416</v>
      </c>
      <c r="E16" s="125">
        <v>35.109192977901813</v>
      </c>
      <c r="F16" s="125">
        <v>36.486693622981583</v>
      </c>
      <c r="G16" s="125">
        <v>34.609315293385038</v>
      </c>
    </row>
    <row r="17" spans="1:8" x14ac:dyDescent="0.3">
      <c r="A17" s="2" t="s">
        <v>104</v>
      </c>
      <c r="B17" s="125">
        <v>8.6345928928832105</v>
      </c>
      <c r="C17" s="125">
        <v>13.658531351099047</v>
      </c>
      <c r="D17" s="125">
        <v>5.9461815256017703</v>
      </c>
      <c r="E17" s="125">
        <v>4.9753923700122229</v>
      </c>
      <c r="F17" s="125">
        <v>3.9662781785988006</v>
      </c>
      <c r="G17" s="125">
        <v>6.7598502646550997</v>
      </c>
    </row>
    <row r="18" spans="1:8" x14ac:dyDescent="0.3">
      <c r="A18" s="2" t="s">
        <v>116</v>
      </c>
      <c r="B18" s="125">
        <v>27.156010095236422</v>
      </c>
      <c r="C18" s="125">
        <v>22.766364967889736</v>
      </c>
      <c r="D18" s="125">
        <v>27.085242384283575</v>
      </c>
      <c r="E18" s="125">
        <v>23.961882510735418</v>
      </c>
      <c r="F18" s="125">
        <v>24.662385369592219</v>
      </c>
      <c r="G18" s="125">
        <v>24.697751846924625</v>
      </c>
    </row>
    <row r="19" spans="1:8" x14ac:dyDescent="0.3">
      <c r="A19" s="2" t="s">
        <v>106</v>
      </c>
      <c r="B19" s="125">
        <v>10.147998979923846</v>
      </c>
      <c r="C19" s="125">
        <v>8.2998460209561724</v>
      </c>
      <c r="D19" s="125">
        <v>12.006906108218045</v>
      </c>
      <c r="E19" s="125">
        <v>8.7531773588171031</v>
      </c>
      <c r="F19" s="125">
        <v>10.909379211924206</v>
      </c>
      <c r="G19" s="125">
        <v>9.6946736392199035</v>
      </c>
    </row>
    <row r="20" spans="1:8" ht="15" customHeight="1" x14ac:dyDescent="0.3">
      <c r="A20" s="8" t="s">
        <v>15</v>
      </c>
      <c r="B20" s="126">
        <v>100</v>
      </c>
      <c r="C20" s="126">
        <v>100</v>
      </c>
      <c r="D20" s="126">
        <v>100</v>
      </c>
      <c r="E20" s="126">
        <v>100</v>
      </c>
      <c r="F20" s="126">
        <v>100</v>
      </c>
      <c r="G20" s="126">
        <v>100</v>
      </c>
    </row>
    <row r="21" spans="1:8" ht="15" customHeight="1" x14ac:dyDescent="0.3">
      <c r="A21" s="122" t="s">
        <v>107</v>
      </c>
      <c r="B21" s="127"/>
      <c r="C21" s="127"/>
      <c r="D21" s="127"/>
      <c r="E21" s="127"/>
      <c r="F21" s="127"/>
      <c r="G21" s="127"/>
      <c r="H21" s="123"/>
    </row>
    <row r="22" spans="1:8" x14ac:dyDescent="0.3">
      <c r="A22" s="107" t="s">
        <v>108</v>
      </c>
      <c r="B22" s="11"/>
      <c r="C22" s="11"/>
      <c r="D22" s="11"/>
      <c r="E22" s="11"/>
      <c r="F22" s="11"/>
      <c r="G22" s="11"/>
    </row>
  </sheetData>
  <mergeCells count="1">
    <mergeCell ref="B3:F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7B2B7-C9B3-4D48-B8F0-8EB3335C6654}">
  <dimension ref="A1:P19"/>
  <sheetViews>
    <sheetView zoomScale="80" zoomScaleNormal="80" workbookViewId="0">
      <selection activeCell="A2" sqref="A2"/>
    </sheetView>
  </sheetViews>
  <sheetFormatPr defaultColWidth="9.109375" defaultRowHeight="12.75" customHeight="1" x14ac:dyDescent="0.3"/>
  <cols>
    <col min="1" max="1" width="12.109375" style="107" customWidth="1"/>
    <col min="2" max="6" width="10.88671875" style="107" customWidth="1"/>
    <col min="7" max="7" width="4.5546875" style="107" customWidth="1"/>
    <col min="8" max="12" width="10.88671875" style="107" customWidth="1"/>
    <col min="13" max="16384" width="9.109375" style="107"/>
  </cols>
  <sheetData>
    <row r="1" spans="1:16" ht="12.75" customHeight="1" x14ac:dyDescent="0.3">
      <c r="A1" s="107" t="s">
        <v>335</v>
      </c>
    </row>
    <row r="2" spans="1:16" s="104" customFormat="1" ht="18.75" customHeight="1" x14ac:dyDescent="0.3"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3"/>
      <c r="N2" s="103"/>
      <c r="O2" s="103"/>
      <c r="P2" s="103"/>
    </row>
    <row r="3" spans="1:16" ht="21.6" customHeight="1" x14ac:dyDescent="0.3">
      <c r="A3" s="253"/>
      <c r="B3" s="243" t="s">
        <v>118</v>
      </c>
      <c r="C3" s="243"/>
      <c r="D3" s="243"/>
      <c r="E3" s="243"/>
      <c r="F3" s="243"/>
      <c r="G3" s="105"/>
      <c r="H3" s="243" t="s">
        <v>119</v>
      </c>
      <c r="I3" s="243"/>
      <c r="J3" s="243"/>
      <c r="K3" s="243"/>
      <c r="L3" s="243"/>
    </row>
    <row r="4" spans="1:16" ht="50.1" customHeight="1" x14ac:dyDescent="0.3">
      <c r="A4" s="252"/>
      <c r="B4" s="108" t="s">
        <v>120</v>
      </c>
      <c r="C4" s="108" t="s">
        <v>121</v>
      </c>
      <c r="D4" s="108" t="s">
        <v>122</v>
      </c>
      <c r="E4" s="108" t="s">
        <v>123</v>
      </c>
      <c r="F4" s="108" t="s">
        <v>124</v>
      </c>
      <c r="G4" s="109"/>
      <c r="H4" s="108" t="s">
        <v>120</v>
      </c>
      <c r="I4" s="108" t="s">
        <v>121</v>
      </c>
      <c r="J4" s="108" t="s">
        <v>122</v>
      </c>
      <c r="K4" s="108" t="s">
        <v>123</v>
      </c>
      <c r="L4" s="108" t="s">
        <v>124</v>
      </c>
    </row>
    <row r="5" spans="1:16" s="114" customFormat="1" ht="18" customHeight="1" x14ac:dyDescent="0.3">
      <c r="A5" s="110" t="s">
        <v>35</v>
      </c>
      <c r="B5" s="111">
        <v>12205</v>
      </c>
      <c r="C5" s="112">
        <v>49103</v>
      </c>
      <c r="D5" s="111">
        <v>2412</v>
      </c>
      <c r="E5" s="111">
        <v>15311</v>
      </c>
      <c r="F5" s="111">
        <v>104886</v>
      </c>
      <c r="G5" s="111"/>
      <c r="H5" s="111">
        <v>65126</v>
      </c>
      <c r="I5" s="112">
        <v>460044</v>
      </c>
      <c r="J5" s="111">
        <v>10103</v>
      </c>
      <c r="K5" s="111">
        <v>76173</v>
      </c>
      <c r="L5" s="113">
        <v>1130528</v>
      </c>
      <c r="M5" s="33"/>
    </row>
    <row r="6" spans="1:16" ht="15" customHeight="1" x14ac:dyDescent="0.3">
      <c r="A6" s="115" t="s">
        <v>73</v>
      </c>
      <c r="B6" s="25">
        <v>1180</v>
      </c>
      <c r="C6" s="116">
        <v>7120</v>
      </c>
      <c r="D6" s="25">
        <v>282</v>
      </c>
      <c r="E6" s="25">
        <v>2848</v>
      </c>
      <c r="F6" s="25">
        <v>13257</v>
      </c>
      <c r="G6" s="25"/>
      <c r="H6" s="25">
        <v>5875</v>
      </c>
      <c r="I6" s="116">
        <v>58625</v>
      </c>
      <c r="J6" s="25">
        <v>1385</v>
      </c>
      <c r="K6" s="25">
        <v>15017</v>
      </c>
      <c r="L6" s="25">
        <v>113717</v>
      </c>
    </row>
    <row r="7" spans="1:16" ht="15" customHeight="1" x14ac:dyDescent="0.3">
      <c r="A7" s="115" t="s">
        <v>74</v>
      </c>
      <c r="B7" s="25">
        <v>3411</v>
      </c>
      <c r="C7" s="116">
        <v>10916</v>
      </c>
      <c r="D7" s="25">
        <v>545</v>
      </c>
      <c r="E7" s="25">
        <v>4621</v>
      </c>
      <c r="F7" s="25">
        <v>17195</v>
      </c>
      <c r="G7" s="25"/>
      <c r="H7" s="25">
        <v>19079</v>
      </c>
      <c r="I7" s="116">
        <v>109437</v>
      </c>
      <c r="J7" s="25">
        <v>2434</v>
      </c>
      <c r="K7" s="25">
        <v>19107</v>
      </c>
      <c r="L7" s="25">
        <v>186389</v>
      </c>
    </row>
    <row r="8" spans="1:16" ht="15" customHeight="1" x14ac:dyDescent="0.3">
      <c r="A8" s="115" t="s">
        <v>37</v>
      </c>
      <c r="B8" s="25">
        <v>2605</v>
      </c>
      <c r="C8" s="116">
        <v>8241</v>
      </c>
      <c r="D8" s="25">
        <v>417</v>
      </c>
      <c r="E8" s="25">
        <v>1886</v>
      </c>
      <c r="F8" s="25">
        <v>16041</v>
      </c>
      <c r="G8" s="25"/>
      <c r="H8" s="25">
        <v>13761</v>
      </c>
      <c r="I8" s="116">
        <v>75393</v>
      </c>
      <c r="J8" s="25">
        <v>1683</v>
      </c>
      <c r="K8" s="25">
        <v>8956</v>
      </c>
      <c r="L8" s="25">
        <v>178972</v>
      </c>
    </row>
    <row r="9" spans="1:16" ht="15" customHeight="1" x14ac:dyDescent="0.3">
      <c r="A9" s="115" t="s">
        <v>75</v>
      </c>
      <c r="B9" s="25">
        <v>3822</v>
      </c>
      <c r="C9" s="116">
        <v>15629</v>
      </c>
      <c r="D9" s="25">
        <v>1083</v>
      </c>
      <c r="E9" s="25">
        <v>5419</v>
      </c>
      <c r="F9" s="25">
        <v>37844</v>
      </c>
      <c r="G9" s="25"/>
      <c r="H9" s="25">
        <v>20375</v>
      </c>
      <c r="I9" s="116">
        <v>159826</v>
      </c>
      <c r="J9" s="25">
        <v>4169</v>
      </c>
      <c r="K9" s="25">
        <v>29961</v>
      </c>
      <c r="L9" s="25">
        <v>462255</v>
      </c>
    </row>
    <row r="10" spans="1:16" ht="15" customHeight="1" x14ac:dyDescent="0.3">
      <c r="A10" s="117" t="s">
        <v>76</v>
      </c>
      <c r="B10" s="27">
        <v>1187</v>
      </c>
      <c r="C10" s="118">
        <v>7197</v>
      </c>
      <c r="D10" s="27">
        <v>85</v>
      </c>
      <c r="E10" s="27">
        <v>537</v>
      </c>
      <c r="F10" s="27">
        <v>20549</v>
      </c>
      <c r="G10" s="27"/>
      <c r="H10" s="27">
        <v>6036</v>
      </c>
      <c r="I10" s="118">
        <v>56763</v>
      </c>
      <c r="J10" s="27">
        <v>432</v>
      </c>
      <c r="K10" s="27">
        <v>3132</v>
      </c>
      <c r="L10" s="27">
        <v>189195</v>
      </c>
    </row>
    <row r="11" spans="1:16" ht="15" customHeight="1" x14ac:dyDescent="0.3">
      <c r="A11" s="115"/>
      <c r="B11" s="254" t="s">
        <v>125</v>
      </c>
      <c r="C11" s="254"/>
      <c r="D11" s="254"/>
      <c r="E11" s="254"/>
      <c r="F11" s="254"/>
      <c r="G11" s="254"/>
      <c r="H11" s="254"/>
      <c r="I11" s="254"/>
      <c r="J11" s="254"/>
      <c r="K11" s="254"/>
      <c r="L11" s="254"/>
    </row>
    <row r="12" spans="1:16" s="114" customFormat="1" ht="18" customHeight="1" x14ac:dyDescent="0.3">
      <c r="A12" s="110" t="s">
        <v>35</v>
      </c>
      <c r="B12" s="119">
        <f t="shared" ref="B12:F17" si="0">B5/$F5*100</f>
        <v>11.636443376618425</v>
      </c>
      <c r="C12" s="119">
        <f t="shared" si="0"/>
        <v>46.815590259901221</v>
      </c>
      <c r="D12" s="119">
        <f t="shared" si="0"/>
        <v>2.2996396087180364</v>
      </c>
      <c r="E12" s="119">
        <f t="shared" si="0"/>
        <v>14.597753751692313</v>
      </c>
      <c r="F12" s="119">
        <f t="shared" si="0"/>
        <v>100</v>
      </c>
      <c r="G12" s="119"/>
      <c r="H12" s="119">
        <f t="shared" ref="H12:L17" si="1">H5/$L5*100</f>
        <v>5.7606711200430238</v>
      </c>
      <c r="I12" s="119">
        <f t="shared" si="1"/>
        <v>40.692844405445946</v>
      </c>
      <c r="J12" s="119">
        <f t="shared" si="1"/>
        <v>0.89365323105663907</v>
      </c>
      <c r="K12" s="119">
        <f t="shared" si="1"/>
        <v>6.7378251578023729</v>
      </c>
      <c r="L12" s="119">
        <f t="shared" si="1"/>
        <v>100</v>
      </c>
    </row>
    <row r="13" spans="1:16" ht="15" customHeight="1" x14ac:dyDescent="0.3">
      <c r="A13" s="115" t="s">
        <v>73</v>
      </c>
      <c r="B13" s="120">
        <f t="shared" si="0"/>
        <v>8.9009579844610407</v>
      </c>
      <c r="C13" s="120">
        <f t="shared" si="0"/>
        <v>53.707475296069994</v>
      </c>
      <c r="D13" s="120">
        <f t="shared" si="0"/>
        <v>2.1271780945915362</v>
      </c>
      <c r="E13" s="120">
        <f t="shared" si="0"/>
        <v>21.482990118427999</v>
      </c>
      <c r="F13" s="120">
        <f t="shared" si="0"/>
        <v>100</v>
      </c>
      <c r="G13" s="120"/>
      <c r="H13" s="120">
        <f t="shared" si="1"/>
        <v>5.1663339694153025</v>
      </c>
      <c r="I13" s="120">
        <f t="shared" si="1"/>
        <v>51.55341769480377</v>
      </c>
      <c r="J13" s="120">
        <f t="shared" si="1"/>
        <v>1.2179357527898202</v>
      </c>
      <c r="K13" s="120">
        <f t="shared" si="1"/>
        <v>13.205589313822911</v>
      </c>
      <c r="L13" s="120">
        <f t="shared" si="1"/>
        <v>100</v>
      </c>
    </row>
    <row r="14" spans="1:16" ht="15" customHeight="1" x14ac:dyDescent="0.3">
      <c r="A14" s="115" t="s">
        <v>74</v>
      </c>
      <c r="B14" s="120">
        <f t="shared" si="0"/>
        <v>19.837161965687699</v>
      </c>
      <c r="C14" s="120">
        <f t="shared" si="0"/>
        <v>63.483570805466705</v>
      </c>
      <c r="D14" s="120">
        <f t="shared" si="0"/>
        <v>3.1695260250072694</v>
      </c>
      <c r="E14" s="120">
        <f t="shared" si="0"/>
        <v>26.874091305612097</v>
      </c>
      <c r="F14" s="120">
        <f t="shared" si="0"/>
        <v>100</v>
      </c>
      <c r="G14" s="120"/>
      <c r="H14" s="120">
        <f t="shared" si="1"/>
        <v>10.236119084280725</v>
      </c>
      <c r="I14" s="120">
        <f t="shared" si="1"/>
        <v>58.714301809656142</v>
      </c>
      <c r="J14" s="120">
        <f t="shared" si="1"/>
        <v>1.305871054622322</v>
      </c>
      <c r="K14" s="120">
        <f t="shared" si="1"/>
        <v>10.251141430020013</v>
      </c>
      <c r="L14" s="120">
        <f t="shared" si="1"/>
        <v>100</v>
      </c>
    </row>
    <row r="15" spans="1:16" ht="15" customHeight="1" x14ac:dyDescent="0.3">
      <c r="A15" s="115" t="s">
        <v>37</v>
      </c>
      <c r="B15" s="120">
        <f t="shared" si="0"/>
        <v>16.239635932921885</v>
      </c>
      <c r="C15" s="120">
        <f t="shared" si="0"/>
        <v>51.374602580886474</v>
      </c>
      <c r="D15" s="120">
        <f t="shared" si="0"/>
        <v>2.5995885543295305</v>
      </c>
      <c r="E15" s="120">
        <f t="shared" si="0"/>
        <v>11.757371734929244</v>
      </c>
      <c r="F15" s="120">
        <f t="shared" si="0"/>
        <v>100</v>
      </c>
      <c r="G15" s="120"/>
      <c r="H15" s="120">
        <f t="shared" si="1"/>
        <v>7.6889122320809955</v>
      </c>
      <c r="I15" s="120">
        <f t="shared" si="1"/>
        <v>42.125583890217463</v>
      </c>
      <c r="J15" s="120">
        <f t="shared" si="1"/>
        <v>0.94037056075810743</v>
      </c>
      <c r="K15" s="120">
        <f t="shared" si="1"/>
        <v>5.0041347249849144</v>
      </c>
      <c r="L15" s="120">
        <f t="shared" si="1"/>
        <v>100</v>
      </c>
    </row>
    <row r="16" spans="1:16" ht="15" customHeight="1" x14ac:dyDescent="0.3">
      <c r="A16" s="115" t="s">
        <v>75</v>
      </c>
      <c r="B16" s="120">
        <f t="shared" si="0"/>
        <v>10.099355247859634</v>
      </c>
      <c r="C16" s="120">
        <f t="shared" si="0"/>
        <v>41.298488531867669</v>
      </c>
      <c r="D16" s="120">
        <f t="shared" si="0"/>
        <v>2.8617482295740406</v>
      </c>
      <c r="E16" s="120">
        <f t="shared" si="0"/>
        <v>14.319310855089315</v>
      </c>
      <c r="F16" s="120">
        <f t="shared" si="0"/>
        <v>100</v>
      </c>
      <c r="G16" s="120"/>
      <c r="H16" s="120">
        <f t="shared" si="1"/>
        <v>4.4077403164919797</v>
      </c>
      <c r="I16" s="120">
        <f t="shared" si="1"/>
        <v>34.575288531221943</v>
      </c>
      <c r="J16" s="120">
        <f t="shared" si="1"/>
        <v>0.90188315972785582</v>
      </c>
      <c r="K16" s="120">
        <f t="shared" si="1"/>
        <v>6.4814874906707338</v>
      </c>
      <c r="L16" s="120">
        <f t="shared" si="1"/>
        <v>100</v>
      </c>
    </row>
    <row r="17" spans="1:12" ht="15" customHeight="1" x14ac:dyDescent="0.3">
      <c r="A17" s="117" t="s">
        <v>76</v>
      </c>
      <c r="B17" s="121">
        <f t="shared" si="0"/>
        <v>5.7764368095771079</v>
      </c>
      <c r="C17" s="121">
        <f t="shared" si="0"/>
        <v>35.023602121757754</v>
      </c>
      <c r="D17" s="121">
        <f t="shared" si="0"/>
        <v>0.41364543286777944</v>
      </c>
      <c r="E17" s="121">
        <f t="shared" si="0"/>
        <v>2.6132658523529124</v>
      </c>
      <c r="F17" s="121">
        <f t="shared" si="0"/>
        <v>100</v>
      </c>
      <c r="G17" s="121"/>
      <c r="H17" s="121">
        <f t="shared" si="1"/>
        <v>3.1903591532545788</v>
      </c>
      <c r="I17" s="121">
        <f t="shared" si="1"/>
        <v>30.002378498374693</v>
      </c>
      <c r="J17" s="121">
        <f t="shared" si="1"/>
        <v>0.22833584397050663</v>
      </c>
      <c r="K17" s="121">
        <f t="shared" si="1"/>
        <v>1.6554348687861729</v>
      </c>
      <c r="L17" s="121">
        <f t="shared" si="1"/>
        <v>100</v>
      </c>
    </row>
    <row r="18" spans="1:12" s="122" customFormat="1" ht="15" customHeight="1" x14ac:dyDescent="0.3">
      <c r="A18" s="122" t="s">
        <v>107</v>
      </c>
    </row>
    <row r="19" spans="1:12" s="122" customFormat="1" ht="15" customHeight="1" x14ac:dyDescent="0.3">
      <c r="A19" s="107" t="s">
        <v>108</v>
      </c>
      <c r="B19" s="123"/>
      <c r="C19" s="123"/>
      <c r="D19" s="123"/>
      <c r="E19" s="123"/>
      <c r="F19" s="123"/>
      <c r="G19" s="123"/>
      <c r="H19" s="123"/>
    </row>
  </sheetData>
  <mergeCells count="4">
    <mergeCell ref="A3:A4"/>
    <mergeCell ref="B3:F3"/>
    <mergeCell ref="H3:L3"/>
    <mergeCell ref="B11:L1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BD9FB-E5C9-4C45-9315-307C3BD3D916}">
  <dimension ref="A1:H18"/>
  <sheetViews>
    <sheetView zoomScale="80" zoomScaleNormal="80" workbookViewId="0">
      <selection activeCell="A2" sqref="A2"/>
    </sheetView>
  </sheetViews>
  <sheetFormatPr defaultColWidth="8.6640625" defaultRowHeight="13.8" x14ac:dyDescent="0.3"/>
  <cols>
    <col min="1" max="1" width="28.5546875" style="2" customWidth="1"/>
    <col min="2" max="8" width="10.33203125" style="2" customWidth="1"/>
    <col min="9" max="9" width="13" style="2" customWidth="1"/>
    <col min="10" max="16384" width="8.6640625" style="2"/>
  </cols>
  <sheetData>
    <row r="1" spans="1:8" x14ac:dyDescent="0.3">
      <c r="A1" s="255" t="s">
        <v>126</v>
      </c>
      <c r="B1" s="255"/>
      <c r="C1" s="255"/>
      <c r="D1" s="255"/>
      <c r="E1" s="255"/>
      <c r="F1" s="255"/>
      <c r="G1" s="255"/>
      <c r="H1" s="255"/>
    </row>
    <row r="2" spans="1:8" x14ac:dyDescent="0.3">
      <c r="A2" s="224"/>
      <c r="B2" s="224"/>
      <c r="C2" s="224"/>
      <c r="D2" s="224"/>
      <c r="E2" s="224"/>
      <c r="F2" s="224"/>
      <c r="G2" s="224"/>
      <c r="H2" s="224"/>
    </row>
    <row r="3" spans="1:8" ht="42.6" x14ac:dyDescent="0.3">
      <c r="A3" s="63" t="s">
        <v>127</v>
      </c>
      <c r="B3" s="63" t="s">
        <v>128</v>
      </c>
      <c r="C3" s="63" t="s">
        <v>129</v>
      </c>
      <c r="D3" s="63" t="s">
        <v>130</v>
      </c>
      <c r="E3" s="63" t="s">
        <v>131</v>
      </c>
      <c r="F3" s="63" t="s">
        <v>332</v>
      </c>
      <c r="G3" s="63" t="s">
        <v>333</v>
      </c>
      <c r="H3" s="63" t="s">
        <v>334</v>
      </c>
    </row>
    <row r="4" spans="1:8" x14ac:dyDescent="0.3">
      <c r="A4" s="2" t="s">
        <v>132</v>
      </c>
      <c r="B4" s="91">
        <v>65699</v>
      </c>
      <c r="C4" s="91">
        <v>57421</v>
      </c>
      <c r="D4" s="91">
        <v>1162</v>
      </c>
      <c r="E4" s="91">
        <v>2223</v>
      </c>
      <c r="F4" s="91">
        <v>-1061</v>
      </c>
      <c r="G4" s="92">
        <v>-1.6149408666798581</v>
      </c>
      <c r="H4" s="93">
        <v>-2.1124737263915563</v>
      </c>
    </row>
    <row r="5" spans="1:8" x14ac:dyDescent="0.3">
      <c r="A5" s="2" t="s">
        <v>133</v>
      </c>
      <c r="B5" s="91">
        <v>4490</v>
      </c>
      <c r="C5" s="91">
        <v>3824</v>
      </c>
      <c r="D5" s="91">
        <v>34</v>
      </c>
      <c r="E5" s="91">
        <v>95</v>
      </c>
      <c r="F5" s="91">
        <v>-61</v>
      </c>
      <c r="G5" s="92">
        <v>-1.3585746102449887</v>
      </c>
      <c r="H5" s="93">
        <v>-1.6708060510273199</v>
      </c>
    </row>
    <row r="6" spans="1:8" x14ac:dyDescent="0.3">
      <c r="A6" s="68" t="s">
        <v>134</v>
      </c>
      <c r="B6" s="94">
        <v>70189</v>
      </c>
      <c r="C6" s="94">
        <v>61245</v>
      </c>
      <c r="D6" s="94">
        <v>1196</v>
      </c>
      <c r="E6" s="94">
        <v>2318</v>
      </c>
      <c r="F6" s="94">
        <v>-1122</v>
      </c>
      <c r="G6" s="95">
        <v>-1.5985410819359158</v>
      </c>
      <c r="H6" s="96">
        <v>-2.0847505668934239</v>
      </c>
    </row>
    <row r="7" spans="1:8" x14ac:dyDescent="0.3">
      <c r="A7" s="68" t="s">
        <v>135</v>
      </c>
      <c r="B7" s="94">
        <v>538631</v>
      </c>
      <c r="C7" s="94">
        <v>467458</v>
      </c>
      <c r="D7" s="94">
        <v>13924</v>
      </c>
      <c r="E7" s="94">
        <v>20643</v>
      </c>
      <c r="F7" s="94">
        <v>-6719</v>
      </c>
      <c r="G7" s="95">
        <v>-1.2474217042836375</v>
      </c>
      <c r="H7" s="96">
        <v>-1.8245786734479963</v>
      </c>
    </row>
    <row r="8" spans="1:8" x14ac:dyDescent="0.3">
      <c r="A8" s="2" t="s">
        <v>136</v>
      </c>
      <c r="B8" s="6">
        <v>13.03099895847064</v>
      </c>
      <c r="C8" s="6">
        <v>13.101711811542426</v>
      </c>
      <c r="D8" s="6">
        <v>8.5894857799482907</v>
      </c>
      <c r="E8" s="6">
        <v>11.22898803468488</v>
      </c>
      <c r="F8" s="97" t="s">
        <v>137</v>
      </c>
      <c r="G8" s="97" t="s">
        <v>137</v>
      </c>
      <c r="H8" s="97" t="s">
        <v>137</v>
      </c>
    </row>
    <row r="9" spans="1:8" x14ac:dyDescent="0.3">
      <c r="A9" s="13"/>
      <c r="B9" s="13"/>
      <c r="C9" s="92"/>
      <c r="D9" s="92"/>
      <c r="E9" s="92"/>
      <c r="F9" s="92"/>
      <c r="G9" s="92"/>
      <c r="H9" s="93"/>
    </row>
    <row r="10" spans="1:8" x14ac:dyDescent="0.3">
      <c r="A10" s="47" t="s">
        <v>138</v>
      </c>
      <c r="B10" s="47"/>
      <c r="C10" s="98"/>
      <c r="D10" s="98"/>
      <c r="E10" s="98"/>
      <c r="F10" s="91"/>
      <c r="G10" s="92"/>
      <c r="H10" s="93"/>
    </row>
    <row r="11" spans="1:8" x14ac:dyDescent="0.3">
      <c r="A11" s="47" t="s">
        <v>139</v>
      </c>
      <c r="B11" s="91">
        <v>37943</v>
      </c>
      <c r="C11" s="94">
        <v>37529</v>
      </c>
      <c r="D11" s="94">
        <v>1964</v>
      </c>
      <c r="E11" s="94">
        <v>1938</v>
      </c>
      <c r="F11" s="91">
        <v>26</v>
      </c>
      <c r="G11" s="92">
        <v>6.8523838389162692E-2</v>
      </c>
      <c r="H11" s="99">
        <v>-0.67786004797163413</v>
      </c>
    </row>
    <row r="12" spans="1:8" x14ac:dyDescent="0.3">
      <c r="A12" s="47" t="s">
        <v>140</v>
      </c>
      <c r="B12" s="91">
        <v>947</v>
      </c>
      <c r="C12" s="94">
        <v>935</v>
      </c>
      <c r="D12" s="94">
        <v>55</v>
      </c>
      <c r="E12" s="94">
        <v>36</v>
      </c>
      <c r="F12" s="91">
        <v>19</v>
      </c>
      <c r="G12" s="92">
        <v>2.0063357972544877</v>
      </c>
      <c r="H12" s="93">
        <v>1.0649627263045793</v>
      </c>
    </row>
    <row r="13" spans="1:8" x14ac:dyDescent="0.3">
      <c r="A13" s="100" t="s">
        <v>134</v>
      </c>
      <c r="B13" s="94">
        <v>38890</v>
      </c>
      <c r="C13" s="94">
        <v>38464</v>
      </c>
      <c r="D13" s="94">
        <v>2019</v>
      </c>
      <c r="E13" s="94">
        <v>1974</v>
      </c>
      <c r="F13" s="94">
        <v>45</v>
      </c>
      <c r="G13" s="95">
        <v>0.11571097968629468</v>
      </c>
      <c r="H13" s="96">
        <v>-0.636213258684311</v>
      </c>
    </row>
    <row r="14" spans="1:8" x14ac:dyDescent="0.3">
      <c r="A14" s="100" t="s">
        <v>135</v>
      </c>
      <c r="B14" s="94">
        <v>283533</v>
      </c>
      <c r="C14" s="94">
        <v>280566</v>
      </c>
      <c r="D14" s="94">
        <v>14134</v>
      </c>
      <c r="E14" s="94">
        <v>15881</v>
      </c>
      <c r="F14" s="94">
        <v>-1747</v>
      </c>
      <c r="G14" s="95">
        <v>-0.61615402792620255</v>
      </c>
      <c r="H14" s="96">
        <v>-0.26536517177199886</v>
      </c>
    </row>
    <row r="15" spans="1:8" x14ac:dyDescent="0.3">
      <c r="A15" s="47" t="s">
        <v>141</v>
      </c>
      <c r="B15" s="83">
        <v>13.716216454522048</v>
      </c>
      <c r="C15" s="83">
        <v>13.70943022319169</v>
      </c>
      <c r="D15" s="83">
        <v>14.284703551719257</v>
      </c>
      <c r="E15" s="83">
        <v>12.429947736288646</v>
      </c>
      <c r="F15" s="97" t="s">
        <v>137</v>
      </c>
      <c r="G15" s="97" t="s">
        <v>137</v>
      </c>
      <c r="H15" s="97" t="s">
        <v>137</v>
      </c>
    </row>
    <row r="16" spans="1:8" x14ac:dyDescent="0.3">
      <c r="A16" s="256" t="s">
        <v>142</v>
      </c>
      <c r="B16" s="256"/>
      <c r="C16" s="256"/>
      <c r="D16" s="256"/>
      <c r="E16" s="256"/>
      <c r="F16" s="256"/>
      <c r="G16" s="256"/>
      <c r="H16" s="256"/>
    </row>
    <row r="17" spans="1:8" ht="28.5" customHeight="1" x14ac:dyDescent="0.3">
      <c r="A17" s="257" t="s">
        <v>143</v>
      </c>
      <c r="B17" s="257"/>
      <c r="C17" s="257"/>
      <c r="D17" s="257"/>
      <c r="E17" s="257"/>
      <c r="F17" s="257"/>
      <c r="G17" s="257"/>
      <c r="H17" s="257"/>
    </row>
    <row r="18" spans="1:8" x14ac:dyDescent="0.3">
      <c r="A18" s="2" t="s">
        <v>144</v>
      </c>
      <c r="B18" s="13"/>
    </row>
  </sheetData>
  <mergeCells count="3">
    <mergeCell ref="A1:H1"/>
    <mergeCell ref="A16:H16"/>
    <mergeCell ref="A17:H1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66E98-500F-4772-8A91-EBE6C6B6B348}">
  <dimension ref="A1:F66"/>
  <sheetViews>
    <sheetView zoomScale="80" zoomScaleNormal="80" workbookViewId="0"/>
  </sheetViews>
  <sheetFormatPr defaultColWidth="8.6640625" defaultRowHeight="13.8" x14ac:dyDescent="0.3"/>
  <cols>
    <col min="1" max="1" width="70.33203125" style="2" customWidth="1"/>
    <col min="2" max="2" width="25.44140625" style="2" customWidth="1"/>
    <col min="3" max="3" width="21.5546875" style="2" customWidth="1"/>
    <col min="4" max="4" width="29.109375" style="2" customWidth="1"/>
    <col min="5" max="16384" width="8.6640625" style="2"/>
  </cols>
  <sheetData>
    <row r="1" spans="1:1" x14ac:dyDescent="0.3">
      <c r="A1" s="47" t="s">
        <v>145</v>
      </c>
    </row>
    <row r="33" spans="1:4" x14ac:dyDescent="0.3">
      <c r="A33" s="2" t="s">
        <v>146</v>
      </c>
    </row>
    <row r="37" spans="1:4" x14ac:dyDescent="0.3">
      <c r="A37" s="89">
        <v>2020</v>
      </c>
      <c r="B37" s="2" t="s">
        <v>147</v>
      </c>
      <c r="C37" s="2" t="s">
        <v>148</v>
      </c>
      <c r="D37" s="2" t="s">
        <v>149</v>
      </c>
    </row>
    <row r="38" spans="1:4" x14ac:dyDescent="0.3">
      <c r="A38" s="2" t="s">
        <v>150</v>
      </c>
      <c r="B38" s="4">
        <v>62232.15</v>
      </c>
      <c r="C38" s="67">
        <v>3295</v>
      </c>
      <c r="D38" s="5">
        <f>B38/C38</f>
        <v>18.886843702579668</v>
      </c>
    </row>
    <row r="39" spans="1:4" x14ac:dyDescent="0.3">
      <c r="A39" s="2" t="s">
        <v>151</v>
      </c>
      <c r="B39" s="4">
        <v>6319.44</v>
      </c>
      <c r="C39" s="4">
        <v>449</v>
      </c>
      <c r="D39" s="5">
        <f t="shared" ref="D39:D52" si="0">B39/C39</f>
        <v>14.07447661469933</v>
      </c>
    </row>
    <row r="40" spans="1:4" x14ac:dyDescent="0.3">
      <c r="A40" s="2" t="s">
        <v>152</v>
      </c>
      <c r="B40" s="4">
        <v>36250.230000000003</v>
      </c>
      <c r="C40" s="4">
        <v>1793</v>
      </c>
      <c r="D40" s="5">
        <f t="shared" si="0"/>
        <v>20.217640825432238</v>
      </c>
    </row>
    <row r="41" spans="1:4" x14ac:dyDescent="0.3">
      <c r="A41" s="2" t="s">
        <v>153</v>
      </c>
      <c r="B41" s="4">
        <v>10925.47</v>
      </c>
      <c r="C41" s="4">
        <v>2722</v>
      </c>
      <c r="D41" s="5">
        <f t="shared" si="0"/>
        <v>4.013765613519471</v>
      </c>
    </row>
    <row r="42" spans="1:4" x14ac:dyDescent="0.3">
      <c r="A42" s="2" t="s">
        <v>154</v>
      </c>
      <c r="B42" s="4">
        <v>43838.97</v>
      </c>
      <c r="C42" s="4">
        <v>3002</v>
      </c>
      <c r="D42" s="5">
        <f t="shared" si="0"/>
        <v>14.603254497001998</v>
      </c>
    </row>
    <row r="43" spans="1:4" x14ac:dyDescent="0.3">
      <c r="A43" s="2" t="s">
        <v>155</v>
      </c>
      <c r="B43" s="4">
        <v>10808.41</v>
      </c>
      <c r="C43" s="4">
        <v>1108</v>
      </c>
      <c r="D43" s="5">
        <f t="shared" si="0"/>
        <v>9.7548826714801447</v>
      </c>
    </row>
    <row r="44" spans="1:4" x14ac:dyDescent="0.3">
      <c r="A44" s="2" t="s">
        <v>156</v>
      </c>
      <c r="B44" s="4">
        <v>165859.79999999999</v>
      </c>
      <c r="C44" s="4">
        <v>30675</v>
      </c>
      <c r="D44" s="5">
        <f t="shared" si="0"/>
        <v>5.4070024449877749</v>
      </c>
    </row>
    <row r="45" spans="1:4" x14ac:dyDescent="0.3">
      <c r="A45" s="2" t="s">
        <v>157</v>
      </c>
      <c r="B45" s="4">
        <v>70124.11</v>
      </c>
      <c r="C45" s="4">
        <v>7223</v>
      </c>
      <c r="D45" s="5">
        <f t="shared" si="0"/>
        <v>9.7084466288245874</v>
      </c>
    </row>
    <row r="46" spans="1:4" x14ac:dyDescent="0.3">
      <c r="A46" s="2" t="s">
        <v>158</v>
      </c>
      <c r="B46" s="4">
        <v>7513.5</v>
      </c>
      <c r="C46" s="4">
        <v>479</v>
      </c>
      <c r="D46" s="5">
        <f t="shared" si="0"/>
        <v>15.685803757828809</v>
      </c>
    </row>
    <row r="47" spans="1:4" x14ac:dyDescent="0.3">
      <c r="A47" s="2" t="s">
        <v>159</v>
      </c>
      <c r="B47" s="4">
        <v>20215.669999999998</v>
      </c>
      <c r="C47" s="4">
        <v>1738</v>
      </c>
      <c r="D47" s="5">
        <f t="shared" si="0"/>
        <v>11.631570771001149</v>
      </c>
    </row>
    <row r="48" spans="1:4" x14ac:dyDescent="0.3">
      <c r="A48" s="2" t="s">
        <v>160</v>
      </c>
      <c r="B48" s="4">
        <v>4564.51</v>
      </c>
      <c r="C48" s="4">
        <v>764</v>
      </c>
      <c r="D48" s="5">
        <f t="shared" si="0"/>
        <v>5.9744895287958117</v>
      </c>
    </row>
    <row r="49" spans="1:6" x14ac:dyDescent="0.3">
      <c r="A49" s="2" t="s">
        <v>161</v>
      </c>
      <c r="B49" s="4">
        <v>10178.77</v>
      </c>
      <c r="C49" s="4">
        <v>202</v>
      </c>
      <c r="D49" s="5">
        <f t="shared" si="0"/>
        <v>50.389950495049504</v>
      </c>
    </row>
    <row r="50" spans="1:6" x14ac:dyDescent="0.3">
      <c r="A50" s="2" t="s">
        <v>162</v>
      </c>
      <c r="B50" s="4">
        <v>40495.11</v>
      </c>
      <c r="C50" s="4">
        <v>3332</v>
      </c>
      <c r="D50" s="5">
        <f t="shared" si="0"/>
        <v>12.153394357743098</v>
      </c>
      <c r="F50" s="2">
        <f>B47/B50*100</f>
        <v>49.921262098065661</v>
      </c>
    </row>
    <row r="51" spans="1:6" x14ac:dyDescent="0.3">
      <c r="A51" s="2" t="s">
        <v>163</v>
      </c>
      <c r="B51" s="4">
        <v>413872.08</v>
      </c>
      <c r="C51" s="4">
        <v>50746</v>
      </c>
      <c r="D51" s="5">
        <f t="shared" si="0"/>
        <v>8.1557576951877984</v>
      </c>
      <c r="F51" s="2">
        <f>C47/C50*100</f>
        <v>52.160864345738304</v>
      </c>
    </row>
    <row r="52" spans="1:6" s="68" customFormat="1" x14ac:dyDescent="0.3">
      <c r="A52" s="68" t="s">
        <v>164</v>
      </c>
      <c r="B52" s="32">
        <f>B50+B51</f>
        <v>454367.19</v>
      </c>
      <c r="C52" s="32">
        <f>C50+C51</f>
        <v>54078</v>
      </c>
      <c r="D52" s="90">
        <f t="shared" si="0"/>
        <v>8.4020708975923668</v>
      </c>
    </row>
    <row r="53" spans="1:6" x14ac:dyDescent="0.3">
      <c r="A53" s="2" t="s">
        <v>165</v>
      </c>
      <c r="B53" s="2" t="s">
        <v>166</v>
      </c>
      <c r="C53" s="2" t="s">
        <v>167</v>
      </c>
      <c r="D53" s="2" t="s">
        <v>149</v>
      </c>
    </row>
    <row r="54" spans="1:6" x14ac:dyDescent="0.3">
      <c r="A54" s="2" t="s">
        <v>150</v>
      </c>
      <c r="B54" s="67">
        <f t="shared" ref="B54:B65" si="1">B38/$B$52*100</f>
        <v>13.696444498996504</v>
      </c>
      <c r="C54" s="67">
        <f t="shared" ref="C54:C65" si="2">C38/$C$52*100</f>
        <v>6.0930507785051224</v>
      </c>
      <c r="D54" s="5">
        <v>18.886843702579668</v>
      </c>
    </row>
    <row r="55" spans="1:6" x14ac:dyDescent="0.3">
      <c r="A55" s="2" t="s">
        <v>151</v>
      </c>
      <c r="B55" s="67">
        <f t="shared" si="1"/>
        <v>1.3908222554537881</v>
      </c>
      <c r="C55" s="67">
        <f t="shared" si="2"/>
        <v>0.83028218499204853</v>
      </c>
      <c r="D55" s="5">
        <v>14.07447661469933</v>
      </c>
    </row>
    <row r="56" spans="1:6" x14ac:dyDescent="0.3">
      <c r="A56" s="2" t="s">
        <v>152</v>
      </c>
      <c r="B56" s="67">
        <f t="shared" si="1"/>
        <v>7.9781794983920395</v>
      </c>
      <c r="C56" s="67">
        <f t="shared" si="2"/>
        <v>3.3155811975294944</v>
      </c>
      <c r="D56" s="5">
        <v>20.217640825432238</v>
      </c>
    </row>
    <row r="57" spans="1:6" x14ac:dyDescent="0.3">
      <c r="A57" s="2" t="s">
        <v>153</v>
      </c>
      <c r="B57" s="67">
        <f t="shared" si="1"/>
        <v>2.4045464198240194</v>
      </c>
      <c r="C57" s="67">
        <f t="shared" si="2"/>
        <v>5.0334701727134883</v>
      </c>
      <c r="D57" s="5">
        <v>4.013765613519471</v>
      </c>
    </row>
    <row r="58" spans="1:6" x14ac:dyDescent="0.3">
      <c r="A58" s="2" t="s">
        <v>154</v>
      </c>
      <c r="B58" s="67">
        <f t="shared" si="1"/>
        <v>9.6483573120673611</v>
      </c>
      <c r="C58" s="67">
        <f t="shared" si="2"/>
        <v>5.5512408003254556</v>
      </c>
      <c r="D58" s="5">
        <v>14.603254497001998</v>
      </c>
    </row>
    <row r="59" spans="1:6" x14ac:dyDescent="0.3">
      <c r="A59" s="2" t="s">
        <v>155</v>
      </c>
      <c r="B59" s="67">
        <f t="shared" si="1"/>
        <v>2.3787831159199677</v>
      </c>
      <c r="C59" s="67">
        <f t="shared" si="2"/>
        <v>2.0488923406930732</v>
      </c>
      <c r="D59" s="5">
        <v>9.7548826714801447</v>
      </c>
    </row>
    <row r="60" spans="1:6" x14ac:dyDescent="0.3">
      <c r="A60" s="2" t="s">
        <v>156</v>
      </c>
      <c r="B60" s="67">
        <f t="shared" si="1"/>
        <v>36.503472004657731</v>
      </c>
      <c r="C60" s="67">
        <f t="shared" si="2"/>
        <v>56.723621435703983</v>
      </c>
      <c r="D60" s="5">
        <v>5.4070024449877749</v>
      </c>
    </row>
    <row r="61" spans="1:6" x14ac:dyDescent="0.3">
      <c r="A61" s="2" t="s">
        <v>157</v>
      </c>
      <c r="B61" s="67">
        <f t="shared" si="1"/>
        <v>15.433356884769783</v>
      </c>
      <c r="C61" s="67">
        <f t="shared" si="2"/>
        <v>13.356633011575871</v>
      </c>
      <c r="D61" s="5">
        <v>9.7084466288245874</v>
      </c>
    </row>
    <row r="62" spans="1:6" x14ac:dyDescent="0.3">
      <c r="A62" s="2" t="s">
        <v>158</v>
      </c>
      <c r="B62" s="67">
        <f t="shared" si="1"/>
        <v>1.6536185194181825</v>
      </c>
      <c r="C62" s="67">
        <f t="shared" si="2"/>
        <v>0.88575760937904502</v>
      </c>
      <c r="D62" s="5">
        <v>15.685803757828809</v>
      </c>
    </row>
    <row r="63" spans="1:6" x14ac:dyDescent="0.3">
      <c r="A63" s="2" t="s">
        <v>159</v>
      </c>
      <c r="B63" s="67">
        <f t="shared" si="1"/>
        <v>4.4491922931319046</v>
      </c>
      <c r="C63" s="67">
        <f t="shared" si="2"/>
        <v>3.2138762528200004</v>
      </c>
      <c r="D63" s="5">
        <v>11.631570771001149</v>
      </c>
    </row>
    <row r="64" spans="1:6" x14ac:dyDescent="0.3">
      <c r="A64" s="2" t="s">
        <v>160</v>
      </c>
      <c r="B64" s="67">
        <f t="shared" si="1"/>
        <v>1.0045861806174869</v>
      </c>
      <c r="C64" s="67">
        <f t="shared" si="2"/>
        <v>1.4127741410555124</v>
      </c>
      <c r="D64" s="5">
        <v>5.9744895287958117</v>
      </c>
    </row>
    <row r="65" spans="1:4" x14ac:dyDescent="0.3">
      <c r="A65" s="2" t="s">
        <v>161</v>
      </c>
      <c r="B65" s="67">
        <f t="shared" si="1"/>
        <v>2.2402079692417933</v>
      </c>
      <c r="C65" s="67">
        <f t="shared" si="2"/>
        <v>0.37353452420577687</v>
      </c>
      <c r="D65" s="5">
        <v>50.389950495049504</v>
      </c>
    </row>
    <row r="66" spans="1:4" x14ac:dyDescent="0.3">
      <c r="B66" s="67"/>
      <c r="C66" s="67"/>
      <c r="D66" s="5"/>
    </row>
  </sheetData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927FE-5E5C-461F-8C58-1318DBC2F0DC}">
  <dimension ref="A1:H10"/>
  <sheetViews>
    <sheetView zoomScale="80" zoomScaleNormal="80" workbookViewId="0">
      <selection activeCell="A2" sqref="A2"/>
    </sheetView>
  </sheetViews>
  <sheetFormatPr defaultColWidth="8.6640625" defaultRowHeight="13.8" x14ac:dyDescent="0.3"/>
  <cols>
    <col min="1" max="1" width="23.109375" style="2" customWidth="1"/>
    <col min="2" max="4" width="16.109375" style="2" customWidth="1"/>
    <col min="5" max="5" width="3.88671875" style="2" customWidth="1"/>
    <col min="6" max="8" width="15.88671875" style="2" customWidth="1"/>
    <col min="9" max="16384" width="8.6640625" style="2"/>
  </cols>
  <sheetData>
    <row r="1" spans="1:8" x14ac:dyDescent="0.3">
      <c r="A1" s="2" t="s">
        <v>168</v>
      </c>
    </row>
    <row r="2" spans="1:8" x14ac:dyDescent="0.3">
      <c r="A2" s="75"/>
      <c r="B2" s="7" t="s">
        <v>169</v>
      </c>
      <c r="C2" s="7" t="s">
        <v>166</v>
      </c>
      <c r="D2" s="7" t="s">
        <v>170</v>
      </c>
      <c r="E2" s="74"/>
      <c r="F2" s="7" t="s">
        <v>171</v>
      </c>
      <c r="G2" s="7" t="s">
        <v>166</v>
      </c>
      <c r="H2" s="7" t="s">
        <v>170</v>
      </c>
    </row>
    <row r="3" spans="1:8" x14ac:dyDescent="0.3">
      <c r="B3" s="250" t="s">
        <v>132</v>
      </c>
      <c r="C3" s="250"/>
      <c r="D3" s="250"/>
      <c r="E3" s="82"/>
      <c r="F3" s="250" t="s">
        <v>172</v>
      </c>
      <c r="G3" s="250"/>
      <c r="H3" s="250"/>
    </row>
    <row r="4" spans="1:8" x14ac:dyDescent="0.3">
      <c r="A4" s="75" t="s">
        <v>173</v>
      </c>
      <c r="B4" s="83">
        <v>20.36613723249123</v>
      </c>
      <c r="C4" s="6">
        <v>26.997097750589987</v>
      </c>
      <c r="D4" s="67">
        <v>10.811170778906627</v>
      </c>
      <c r="E4" s="84"/>
      <c r="F4" s="6">
        <v>20.67827130852341</v>
      </c>
      <c r="G4" s="6">
        <v>33.846802737416937</v>
      </c>
      <c r="H4" s="67">
        <v>19.893033381712627</v>
      </c>
    </row>
    <row r="5" spans="1:8" x14ac:dyDescent="0.3">
      <c r="A5" s="2" t="s">
        <v>174</v>
      </c>
      <c r="B5" s="83">
        <v>16.988531115752966</v>
      </c>
      <c r="C5" s="6">
        <v>29.828777046279615</v>
      </c>
      <c r="D5" s="67">
        <v>14.320030158914278</v>
      </c>
      <c r="E5" s="85"/>
      <c r="F5" s="6">
        <v>23.379351740696279</v>
      </c>
      <c r="G5" s="6">
        <v>32.866758480221442</v>
      </c>
      <c r="H5" s="67">
        <v>17.085275994865214</v>
      </c>
    </row>
    <row r="6" spans="1:8" x14ac:dyDescent="0.3">
      <c r="A6" s="2" t="s">
        <v>37</v>
      </c>
      <c r="B6" s="83">
        <v>16.79738304496906</v>
      </c>
      <c r="C6" s="6">
        <v>13.809295857792581</v>
      </c>
      <c r="D6" s="67">
        <v>6.7049296105114973</v>
      </c>
      <c r="E6" s="85"/>
      <c r="F6" s="6">
        <v>12.905162064825932</v>
      </c>
      <c r="G6" s="6">
        <v>12.238341863992961</v>
      </c>
      <c r="H6" s="67">
        <v>11.525418604651163</v>
      </c>
    </row>
    <row r="7" spans="1:8" x14ac:dyDescent="0.3">
      <c r="A7" s="2" t="s">
        <v>75</v>
      </c>
      <c r="B7" s="83">
        <v>29.170772080558073</v>
      </c>
      <c r="C7" s="6">
        <v>20.698243283286953</v>
      </c>
      <c r="D7" s="67">
        <v>5.7869519691954334</v>
      </c>
      <c r="E7" s="85"/>
      <c r="F7" s="6">
        <v>29.081632653061224</v>
      </c>
      <c r="G7" s="6">
        <v>14.048856763199311</v>
      </c>
      <c r="H7" s="67">
        <v>5.871104231166151</v>
      </c>
    </row>
    <row r="8" spans="1:8" x14ac:dyDescent="0.3">
      <c r="A8" s="2" t="s">
        <v>76</v>
      </c>
      <c r="B8" s="83">
        <v>16.677176526228667</v>
      </c>
      <c r="C8" s="6">
        <v>8.6665860620508663</v>
      </c>
      <c r="D8" s="67">
        <v>4.2382819331206445</v>
      </c>
      <c r="E8" s="85"/>
      <c r="F8" s="6">
        <v>13.955582232893157</v>
      </c>
      <c r="G8" s="6">
        <v>8.3814070390227347</v>
      </c>
      <c r="H8" s="67">
        <v>7.2990537634408597</v>
      </c>
    </row>
    <row r="9" spans="1:8" x14ac:dyDescent="0.3">
      <c r="A9" s="16" t="s">
        <v>35</v>
      </c>
      <c r="B9" s="86">
        <v>50746</v>
      </c>
      <c r="C9" s="86">
        <v>413872.08</v>
      </c>
      <c r="D9" s="87">
        <v>8.1557576951877984</v>
      </c>
      <c r="E9" s="88"/>
      <c r="F9" s="86">
        <v>3332</v>
      </c>
      <c r="G9" s="86">
        <v>40495.11</v>
      </c>
      <c r="H9" s="87">
        <v>12.153394357743098</v>
      </c>
    </row>
    <row r="10" spans="1:8" x14ac:dyDescent="0.3">
      <c r="A10" s="2" t="s">
        <v>175</v>
      </c>
    </row>
  </sheetData>
  <mergeCells count="2">
    <mergeCell ref="B3:D3"/>
    <mergeCell ref="F3:H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BE1B5-2852-49A7-AD7B-1CAFACF0C6DF}">
  <dimension ref="A1:E75"/>
  <sheetViews>
    <sheetView zoomScale="80" zoomScaleNormal="80" workbookViewId="0">
      <selection activeCell="E2" sqref="E2"/>
    </sheetView>
  </sheetViews>
  <sheetFormatPr defaultColWidth="9.109375" defaultRowHeight="13.8" x14ac:dyDescent="0.3"/>
  <cols>
    <col min="1" max="1" width="5" style="2" bestFit="1" customWidth="1"/>
    <col min="2" max="2" width="10.6640625" style="2" customWidth="1"/>
    <col min="3" max="3" width="8.33203125" style="2" customWidth="1"/>
    <col min="4" max="4" width="2.44140625" style="2" customWidth="1"/>
    <col min="5" max="16384" width="9.109375" style="2"/>
  </cols>
  <sheetData>
    <row r="1" spans="1:5" x14ac:dyDescent="0.3">
      <c r="E1" s="2" t="s">
        <v>176</v>
      </c>
    </row>
    <row r="3" spans="1:5" x14ac:dyDescent="0.3">
      <c r="B3" s="2" t="s">
        <v>177</v>
      </c>
      <c r="C3" s="2" t="s">
        <v>178</v>
      </c>
    </row>
    <row r="4" spans="1:5" x14ac:dyDescent="0.3">
      <c r="A4" s="82"/>
      <c r="B4" s="4"/>
      <c r="C4" s="91"/>
    </row>
    <row r="5" spans="1:5" x14ac:dyDescent="0.3">
      <c r="A5" s="82"/>
      <c r="B5" s="4"/>
      <c r="C5" s="91"/>
    </row>
    <row r="6" spans="1:5" x14ac:dyDescent="0.3">
      <c r="A6" s="82">
        <v>2011</v>
      </c>
      <c r="B6" s="4">
        <v>6218</v>
      </c>
      <c r="C6" s="91">
        <v>901926</v>
      </c>
    </row>
    <row r="7" spans="1:5" x14ac:dyDescent="0.3">
      <c r="A7" s="82">
        <v>2012</v>
      </c>
      <c r="B7" s="4">
        <v>6270</v>
      </c>
      <c r="C7" s="91">
        <v>904880</v>
      </c>
    </row>
    <row r="8" spans="1:5" x14ac:dyDescent="0.3">
      <c r="A8" s="82">
        <v>2013</v>
      </c>
      <c r="B8" s="4">
        <v>5854</v>
      </c>
      <c r="C8" s="91">
        <v>896003</v>
      </c>
    </row>
    <row r="9" spans="1:5" x14ac:dyDescent="0.3">
      <c r="A9" s="82">
        <v>2014</v>
      </c>
      <c r="B9" s="4">
        <v>4754</v>
      </c>
      <c r="C9" s="91">
        <v>772300</v>
      </c>
    </row>
    <row r="10" spans="1:5" x14ac:dyDescent="0.3">
      <c r="A10" s="82">
        <v>2015</v>
      </c>
      <c r="B10" s="4">
        <v>5734</v>
      </c>
      <c r="C10" s="91">
        <v>836112</v>
      </c>
    </row>
    <row r="11" spans="1:5" x14ac:dyDescent="0.3">
      <c r="A11" s="82">
        <v>2016</v>
      </c>
      <c r="B11" s="4">
        <v>4565</v>
      </c>
      <c r="C11" s="91">
        <v>758694</v>
      </c>
    </row>
    <row r="12" spans="1:5" x14ac:dyDescent="0.3">
      <c r="A12" s="82">
        <v>2017</v>
      </c>
      <c r="B12" s="4">
        <v>5708</v>
      </c>
      <c r="C12" s="91">
        <v>725726</v>
      </c>
    </row>
    <row r="13" spans="1:5" x14ac:dyDescent="0.3">
      <c r="A13" s="82">
        <v>2018</v>
      </c>
      <c r="B13" s="203">
        <v>5080</v>
      </c>
      <c r="C13" s="91">
        <v>741968</v>
      </c>
    </row>
    <row r="14" spans="1:5" x14ac:dyDescent="0.3">
      <c r="A14" s="82">
        <v>2019</v>
      </c>
      <c r="B14" s="203">
        <v>4596</v>
      </c>
      <c r="C14" s="91">
        <v>724721</v>
      </c>
    </row>
    <row r="15" spans="1:5" x14ac:dyDescent="0.3">
      <c r="A15" s="82">
        <v>2020</v>
      </c>
      <c r="B15" s="203">
        <v>4437</v>
      </c>
      <c r="C15" s="91">
        <v>711862</v>
      </c>
    </row>
    <row r="16" spans="1:5" x14ac:dyDescent="0.3">
      <c r="A16" s="82">
        <v>2021</v>
      </c>
      <c r="B16" s="203">
        <v>4297.2824387518012</v>
      </c>
      <c r="C16" s="91">
        <v>685595.00048904726</v>
      </c>
    </row>
    <row r="21" spans="2:5" x14ac:dyDescent="0.3">
      <c r="E21" s="2" t="s">
        <v>179</v>
      </c>
    </row>
    <row r="23" spans="2:5" x14ac:dyDescent="0.3">
      <c r="B23" s="4"/>
      <c r="C23" s="4"/>
    </row>
    <row r="24" spans="2:5" x14ac:dyDescent="0.3">
      <c r="B24" s="4"/>
      <c r="C24" s="4"/>
    </row>
    <row r="25" spans="2:5" x14ac:dyDescent="0.3">
      <c r="B25" s="4"/>
      <c r="C25" s="4"/>
    </row>
    <row r="26" spans="2:5" x14ac:dyDescent="0.3">
      <c r="B26" s="4"/>
      <c r="C26" s="4"/>
    </row>
    <row r="27" spans="2:5" x14ac:dyDescent="0.3">
      <c r="B27" s="4"/>
      <c r="C27" s="4"/>
    </row>
    <row r="28" spans="2:5" x14ac:dyDescent="0.3">
      <c r="B28" s="4"/>
      <c r="C28" s="4"/>
    </row>
    <row r="29" spans="2:5" x14ac:dyDescent="0.3">
      <c r="B29" s="4"/>
      <c r="C29" s="4"/>
    </row>
    <row r="30" spans="2:5" x14ac:dyDescent="0.3">
      <c r="B30" s="4"/>
      <c r="C30" s="4"/>
    </row>
    <row r="31" spans="2:5" x14ac:dyDescent="0.3">
      <c r="B31" s="201"/>
      <c r="C31" s="202"/>
    </row>
    <row r="32" spans="2:5" x14ac:dyDescent="0.3">
      <c r="B32" s="203"/>
      <c r="C32" s="202"/>
    </row>
    <row r="66" spans="2:3" x14ac:dyDescent="0.3">
      <c r="B66" s="4"/>
      <c r="C66" s="4"/>
    </row>
    <row r="67" spans="2:3" x14ac:dyDescent="0.3">
      <c r="B67" s="4"/>
      <c r="C67" s="4"/>
    </row>
    <row r="68" spans="2:3" x14ac:dyDescent="0.3">
      <c r="B68" s="4"/>
      <c r="C68" s="4"/>
    </row>
    <row r="69" spans="2:3" x14ac:dyDescent="0.3">
      <c r="B69" s="4"/>
      <c r="C69" s="4"/>
    </row>
    <row r="70" spans="2:3" x14ac:dyDescent="0.3">
      <c r="B70" s="4"/>
      <c r="C70" s="4"/>
    </row>
    <row r="71" spans="2:3" x14ac:dyDescent="0.3">
      <c r="B71" s="4"/>
      <c r="C71" s="4"/>
    </row>
    <row r="72" spans="2:3" x14ac:dyDescent="0.3">
      <c r="B72" s="4"/>
      <c r="C72" s="4"/>
    </row>
    <row r="73" spans="2:3" x14ac:dyDescent="0.3">
      <c r="B73" s="4"/>
      <c r="C73" s="4"/>
    </row>
    <row r="74" spans="2:3" x14ac:dyDescent="0.3">
      <c r="B74" s="4"/>
      <c r="C74" s="201"/>
    </row>
    <row r="75" spans="2:3" x14ac:dyDescent="0.3">
      <c r="B75" s="203"/>
      <c r="C75" s="203"/>
    </row>
  </sheetData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E8C0D-5E74-41B6-8101-0DCEF3EC5387}">
  <dimension ref="A1:P15"/>
  <sheetViews>
    <sheetView tabSelected="1" zoomScale="80" zoomScaleNormal="80" workbookViewId="0">
      <selection activeCell="A18" sqref="A18"/>
    </sheetView>
  </sheetViews>
  <sheetFormatPr defaultColWidth="9.109375" defaultRowHeight="13.8" x14ac:dyDescent="0.3"/>
  <cols>
    <col min="1" max="1" width="31.44140625" style="2" customWidth="1"/>
    <col min="2" max="4" width="9.109375" style="2"/>
    <col min="5" max="5" width="2.5546875" style="2" customWidth="1"/>
    <col min="6" max="8" width="9.109375" style="2"/>
    <col min="9" max="9" width="2.44140625" style="2" customWidth="1"/>
    <col min="10" max="11" width="12" style="2" bestFit="1" customWidth="1"/>
    <col min="12" max="12" width="9.109375" style="2"/>
    <col min="13" max="13" width="2.33203125" style="2" customWidth="1"/>
    <col min="14" max="16384" width="9.109375" style="2"/>
  </cols>
  <sheetData>
    <row r="1" spans="1:16" x14ac:dyDescent="0.3">
      <c r="A1" s="2" t="s">
        <v>180</v>
      </c>
    </row>
    <row r="3" spans="1:16" x14ac:dyDescent="0.3">
      <c r="A3" s="1"/>
      <c r="B3" s="250" t="s">
        <v>181</v>
      </c>
      <c r="C3" s="250"/>
      <c r="D3" s="250"/>
      <c r="E3" s="1"/>
      <c r="F3" s="250" t="s">
        <v>182</v>
      </c>
      <c r="G3" s="250"/>
      <c r="H3" s="250"/>
      <c r="I3" s="1"/>
      <c r="J3" s="250" t="s">
        <v>183</v>
      </c>
      <c r="K3" s="250"/>
      <c r="L3" s="250"/>
      <c r="M3" s="1"/>
      <c r="N3" s="250" t="s">
        <v>184</v>
      </c>
      <c r="O3" s="250"/>
      <c r="P3" s="250"/>
    </row>
    <row r="4" spans="1:16" ht="27.6" x14ac:dyDescent="0.3">
      <c r="A4" s="3" t="s">
        <v>185</v>
      </c>
      <c r="B4" s="3">
        <v>2021</v>
      </c>
      <c r="C4" s="3" t="s">
        <v>186</v>
      </c>
      <c r="D4" s="3" t="s">
        <v>17</v>
      </c>
      <c r="E4" s="3"/>
      <c r="F4" s="3">
        <v>2021</v>
      </c>
      <c r="G4" s="3" t="s">
        <v>186</v>
      </c>
      <c r="H4" s="3" t="s">
        <v>17</v>
      </c>
      <c r="I4" s="3"/>
      <c r="J4" s="3">
        <v>2021</v>
      </c>
      <c r="K4" s="3" t="s">
        <v>186</v>
      </c>
      <c r="L4" s="3" t="s">
        <v>17</v>
      </c>
      <c r="M4" s="3"/>
      <c r="N4" s="3">
        <v>2021</v>
      </c>
      <c r="O4" s="3" t="s">
        <v>186</v>
      </c>
      <c r="P4" s="3" t="s">
        <v>17</v>
      </c>
    </row>
    <row r="5" spans="1:16" x14ac:dyDescent="0.3">
      <c r="A5" s="2" t="s">
        <v>187</v>
      </c>
      <c r="B5" s="4">
        <v>1281.0760330578512</v>
      </c>
      <c r="C5" s="6">
        <v>29.811306362026219</v>
      </c>
      <c r="D5" s="6">
        <v>-1.9834710743801689</v>
      </c>
      <c r="F5" s="4">
        <v>212063.49876167276</v>
      </c>
      <c r="G5" s="6">
        <v>30.931307639408693</v>
      </c>
      <c r="H5" s="6">
        <v>-3.6561104344295563</v>
      </c>
      <c r="J5" s="4">
        <v>6397.9571197410996</v>
      </c>
      <c r="K5" s="6">
        <v>17.227667098418745</v>
      </c>
      <c r="L5" s="6">
        <v>3.6610032362459437</v>
      </c>
      <c r="N5" s="4">
        <v>15530.863996478873</v>
      </c>
      <c r="O5" s="6">
        <v>15.223276770212385</v>
      </c>
      <c r="P5" s="6">
        <v>0.66021126760562998</v>
      </c>
    </row>
    <row r="6" spans="1:16" x14ac:dyDescent="0.3">
      <c r="A6" s="2" t="s">
        <v>188</v>
      </c>
      <c r="B6" s="4">
        <v>987.20640569395027</v>
      </c>
      <c r="C6" s="6">
        <v>22.972807111572973</v>
      </c>
      <c r="D6" s="6">
        <v>-3.0249110320284602</v>
      </c>
      <c r="F6" s="4">
        <v>75435.663764961908</v>
      </c>
      <c r="G6" s="6">
        <v>11.002948345765692</v>
      </c>
      <c r="H6" s="6">
        <v>-4.7878128400435349</v>
      </c>
      <c r="J6" s="4">
        <v>9186.4961332540206</v>
      </c>
      <c r="K6" s="6">
        <v>24.736317268568307</v>
      </c>
      <c r="L6" s="6">
        <v>7.8227245687091624</v>
      </c>
      <c r="N6" s="4">
        <v>32994.851292052655</v>
      </c>
      <c r="O6" s="6">
        <v>32.341391523665095</v>
      </c>
      <c r="P6" s="6">
        <v>0.92637737688931687</v>
      </c>
    </row>
    <row r="7" spans="1:16" x14ac:dyDescent="0.3">
      <c r="A7" s="2" t="s">
        <v>189</v>
      </c>
      <c r="B7" s="2">
        <v>577</v>
      </c>
      <c r="C7" s="6">
        <v>13.427090451322458</v>
      </c>
      <c r="D7" s="6">
        <v>-3.9933444259567388</v>
      </c>
      <c r="F7" s="4">
        <v>21317.485714285714</v>
      </c>
      <c r="G7" s="6">
        <v>3.1093408935420426</v>
      </c>
      <c r="H7" s="6">
        <v>-2.9965156794425076</v>
      </c>
      <c r="J7" s="4">
        <v>7436.8108566581795</v>
      </c>
      <c r="K7" s="6">
        <v>20.024970363914836</v>
      </c>
      <c r="L7" s="6">
        <v>8.5665818490245176</v>
      </c>
      <c r="N7" s="4">
        <v>13115.269020387866</v>
      </c>
      <c r="O7" s="6">
        <v>12.855522413847849</v>
      </c>
      <c r="P7" s="6">
        <v>-0.59671805072103634</v>
      </c>
    </row>
    <row r="8" spans="1:16" x14ac:dyDescent="0.3">
      <c r="A8" s="2" t="s">
        <v>190</v>
      </c>
      <c r="B8" s="2">
        <v>472</v>
      </c>
      <c r="C8" s="6">
        <v>10.983685776471752</v>
      </c>
      <c r="D8" s="6">
        <v>-2.0746887966804977</v>
      </c>
      <c r="F8" s="4">
        <v>138054.82586967174</v>
      </c>
      <c r="G8" s="6">
        <v>20.136498336655716</v>
      </c>
      <c r="H8" s="6">
        <v>-2.1852033317001407</v>
      </c>
      <c r="J8" s="4">
        <v>5122.9629629629599</v>
      </c>
      <c r="K8" s="6">
        <v>13.794512659538769</v>
      </c>
      <c r="L8" s="6">
        <v>8.7216248506570437</v>
      </c>
      <c r="N8" s="4">
        <v>11154.673588578846</v>
      </c>
      <c r="O8" s="6">
        <v>10.933756380766267</v>
      </c>
      <c r="P8" s="6">
        <v>0.19467878001298605</v>
      </c>
    </row>
    <row r="9" spans="1:16" x14ac:dyDescent="0.3">
      <c r="A9" s="2" t="s">
        <v>191</v>
      </c>
      <c r="B9" s="2">
        <v>334</v>
      </c>
      <c r="C9" s="6">
        <v>7.7723539180965364</v>
      </c>
      <c r="D9" s="6">
        <v>-3.7463976945244957</v>
      </c>
      <c r="F9" s="4">
        <v>12242.234726688102</v>
      </c>
      <c r="G9" s="6">
        <v>1.7856365227219417</v>
      </c>
      <c r="H9" s="6">
        <v>-3.001071811361204</v>
      </c>
      <c r="J9" s="4">
        <v>8155.8018651582297</v>
      </c>
      <c r="K9" s="6">
        <v>21.960984861882661</v>
      </c>
      <c r="L9" s="6">
        <v>3.0423482647912787</v>
      </c>
      <c r="N9" s="4">
        <v>23174.722001588561</v>
      </c>
      <c r="O9" s="6">
        <v>22.715748923105508</v>
      </c>
      <c r="P9" s="6">
        <v>-5.2952078369080099E-2</v>
      </c>
    </row>
    <row r="10" spans="1:16" x14ac:dyDescent="0.3">
      <c r="A10" s="2" t="s">
        <v>192</v>
      </c>
      <c r="B10" s="2">
        <v>278</v>
      </c>
      <c r="C10" s="6">
        <v>6.4692047581761587</v>
      </c>
      <c r="D10" s="6">
        <v>-4.7945205479452051</v>
      </c>
      <c r="F10" s="4">
        <v>215771.25813221405</v>
      </c>
      <c r="G10" s="6">
        <v>31.472116625456799</v>
      </c>
      <c r="H10" s="6">
        <v>-4.4071353620146967</v>
      </c>
      <c r="J10" s="5">
        <v>322.320890243902</v>
      </c>
      <c r="K10" s="6">
        <v>0.86790781683335383</v>
      </c>
      <c r="L10" s="6">
        <v>10.975609756097416</v>
      </c>
      <c r="N10" s="4">
        <v>1295.8923076923099</v>
      </c>
      <c r="O10" s="6">
        <v>1.270227288633903</v>
      </c>
      <c r="P10" s="6">
        <v>0.76923076923094413</v>
      </c>
    </row>
    <row r="11" spans="1:16" x14ac:dyDescent="0.3">
      <c r="A11" s="2" t="s">
        <v>193</v>
      </c>
      <c r="B11" s="2">
        <v>263</v>
      </c>
      <c r="C11" s="6">
        <v>6.1201469474832004</v>
      </c>
      <c r="D11" s="6">
        <v>-6.0714285714285712</v>
      </c>
      <c r="F11" s="4">
        <v>3785.0335195530724</v>
      </c>
      <c r="G11" s="6">
        <v>0.5520800934740101</v>
      </c>
      <c r="H11" s="6">
        <v>-5.586592178770954</v>
      </c>
      <c r="J11" s="4">
        <v>206.55737704917999</v>
      </c>
      <c r="K11" s="6">
        <v>0.55619343204817107</v>
      </c>
      <c r="L11" s="6">
        <v>14.754098360655551</v>
      </c>
      <c r="N11" s="4">
        <v>3444.2338308457711</v>
      </c>
      <c r="O11" s="6">
        <v>3.3760211202790416</v>
      </c>
      <c r="P11" s="6">
        <v>4.9751243781094505</v>
      </c>
    </row>
    <row r="12" spans="1:16" x14ac:dyDescent="0.3">
      <c r="A12" s="2" t="s">
        <v>194</v>
      </c>
      <c r="B12" s="2">
        <v>105</v>
      </c>
      <c r="C12" s="6">
        <v>2.4434046748507074</v>
      </c>
      <c r="D12" s="6">
        <v>-4.5454545454545459</v>
      </c>
      <c r="F12" s="4">
        <v>6925</v>
      </c>
      <c r="G12" s="6">
        <v>1.0100715429751199</v>
      </c>
      <c r="H12" s="6">
        <v>-1.8843865117597052</v>
      </c>
      <c r="J12" s="5">
        <v>308.77999999999997</v>
      </c>
      <c r="K12" s="6">
        <v>0.83144649879507182</v>
      </c>
      <c r="L12" s="6">
        <v>6.3475116239021689</v>
      </c>
      <c r="N12" s="4">
        <v>1310</v>
      </c>
      <c r="O12" s="6">
        <v>1.2840555794899464</v>
      </c>
      <c r="P12" s="6">
        <v>1.5503875968992249</v>
      </c>
    </row>
    <row r="13" spans="1:16" x14ac:dyDescent="0.3">
      <c r="A13" s="8" t="s">
        <v>15</v>
      </c>
      <c r="B13" s="26">
        <v>4297.2824387518012</v>
      </c>
      <c r="C13" s="36">
        <v>100</v>
      </c>
      <c r="D13" s="36">
        <v>-3.1489195683614772</v>
      </c>
      <c r="E13" s="8"/>
      <c r="F13" s="26">
        <v>685595.00048904726</v>
      </c>
      <c r="G13" s="36">
        <v>100</v>
      </c>
      <c r="H13" s="36">
        <v>-3.6899005019164863</v>
      </c>
      <c r="I13" s="8"/>
      <c r="J13" s="26">
        <v>37137.687205067603</v>
      </c>
      <c r="K13" s="36">
        <v>100</v>
      </c>
      <c r="L13" s="36">
        <v>6.320948438107278</v>
      </c>
      <c r="M13" s="8"/>
      <c r="N13" s="225">
        <v>102020.50603762489</v>
      </c>
      <c r="O13" s="36">
        <v>100</v>
      </c>
      <c r="P13" s="226">
        <v>0.52073664685382848</v>
      </c>
    </row>
    <row r="14" spans="1:16" x14ac:dyDescent="0.3">
      <c r="A14" s="258"/>
      <c r="B14" s="258"/>
      <c r="C14" s="258"/>
      <c r="D14" s="258"/>
      <c r="E14" s="258"/>
      <c r="F14" s="258"/>
      <c r="G14" s="258"/>
      <c r="H14" s="258"/>
      <c r="I14" s="258"/>
      <c r="J14" s="258"/>
      <c r="K14" s="258"/>
      <c r="L14" s="258"/>
      <c r="M14" s="258"/>
      <c r="N14" s="258"/>
      <c r="O14" s="258"/>
      <c r="P14" s="258"/>
    </row>
    <row r="15" spans="1:16" ht="15" customHeight="1" x14ac:dyDescent="0.3">
      <c r="A15" s="61" t="s">
        <v>179</v>
      </c>
    </row>
  </sheetData>
  <mergeCells count="5">
    <mergeCell ref="B3:D3"/>
    <mergeCell ref="F3:H3"/>
    <mergeCell ref="J3:L3"/>
    <mergeCell ref="N3:P3"/>
    <mergeCell ref="A14:P1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D4B4C-B1B4-4D07-9FCB-CD67B75CF796}">
  <dimension ref="A1:O29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18.109375" style="2" customWidth="1"/>
    <col min="2" max="2" width="12.33203125" style="2" customWidth="1"/>
    <col min="3" max="3" width="12.5546875" style="2" customWidth="1"/>
    <col min="4" max="4" width="13.5546875" style="2" customWidth="1"/>
    <col min="5" max="5" width="9.109375" style="2"/>
    <col min="6" max="6" width="2" style="2" customWidth="1"/>
    <col min="7" max="7" width="14.5546875" style="2" customWidth="1"/>
    <col min="8" max="8" width="12.77734375" style="2" customWidth="1"/>
    <col min="9" max="9" width="14.5546875" style="2" bestFit="1" customWidth="1"/>
    <col min="10" max="10" width="12" style="2" customWidth="1"/>
    <col min="11" max="11" width="1.88671875" style="2" customWidth="1"/>
    <col min="12" max="12" width="15.5546875" style="2" customWidth="1"/>
    <col min="13" max="13" width="15.21875" style="2" customWidth="1"/>
    <col min="14" max="14" width="10.88671875" style="2" bestFit="1" customWidth="1"/>
    <col min="15" max="16384" width="9.109375" style="2"/>
  </cols>
  <sheetData>
    <row r="1" spans="1:15" ht="15" x14ac:dyDescent="0.3">
      <c r="A1" s="2" t="s">
        <v>331</v>
      </c>
    </row>
    <row r="3" spans="1:15" x14ac:dyDescent="0.3">
      <c r="A3" s="74"/>
      <c r="B3" s="241">
        <v>2020</v>
      </c>
      <c r="C3" s="241"/>
      <c r="D3" s="241"/>
      <c r="E3" s="74"/>
      <c r="F3" s="74"/>
      <c r="G3" s="241" t="s">
        <v>195</v>
      </c>
      <c r="H3" s="259"/>
      <c r="I3" s="259"/>
      <c r="J3" s="259"/>
      <c r="L3" s="241" t="s">
        <v>196</v>
      </c>
      <c r="M3" s="241"/>
      <c r="N3" s="241"/>
      <c r="O3" s="241"/>
    </row>
    <row r="4" spans="1:15" s="68" customFormat="1" ht="44.25" customHeight="1" x14ac:dyDescent="0.3">
      <c r="A4" s="230"/>
      <c r="B4" s="63" t="s">
        <v>197</v>
      </c>
      <c r="C4" s="63" t="s">
        <v>198</v>
      </c>
      <c r="D4" s="63" t="s">
        <v>199</v>
      </c>
      <c r="E4" s="63" t="s">
        <v>200</v>
      </c>
      <c r="F4" s="230"/>
      <c r="G4" s="63" t="s">
        <v>197</v>
      </c>
      <c r="H4" s="63" t="s">
        <v>198</v>
      </c>
      <c r="I4" s="63" t="s">
        <v>199</v>
      </c>
      <c r="J4" s="63" t="s">
        <v>200</v>
      </c>
      <c r="K4" s="1"/>
      <c r="L4" s="63" t="s">
        <v>197</v>
      </c>
      <c r="M4" s="63" t="s">
        <v>198</v>
      </c>
      <c r="N4" s="63" t="s">
        <v>199</v>
      </c>
      <c r="O4" s="63" t="s">
        <v>200</v>
      </c>
    </row>
    <row r="5" spans="1:15" x14ac:dyDescent="0.3">
      <c r="A5" s="76"/>
      <c r="B5" s="64"/>
      <c r="C5" s="64"/>
      <c r="D5" s="64"/>
      <c r="E5" s="64"/>
      <c r="F5" s="76"/>
      <c r="G5" s="64"/>
      <c r="H5" s="64"/>
      <c r="I5" s="64"/>
      <c r="J5" s="64"/>
      <c r="L5" s="64"/>
      <c r="M5" s="64"/>
      <c r="N5" s="64"/>
      <c r="O5" s="64"/>
    </row>
    <row r="6" spans="1:15" x14ac:dyDescent="0.3">
      <c r="A6" s="21" t="s">
        <v>52</v>
      </c>
      <c r="B6" s="77">
        <v>407</v>
      </c>
      <c r="C6" s="77">
        <v>48</v>
      </c>
      <c r="D6" s="77">
        <v>455</v>
      </c>
      <c r="E6" s="77">
        <v>1753</v>
      </c>
      <c r="G6" s="78">
        <v>459</v>
      </c>
      <c r="H6" s="79">
        <v>56</v>
      </c>
      <c r="I6" s="78">
        <v>515</v>
      </c>
      <c r="J6" s="77">
        <v>2033</v>
      </c>
      <c r="L6" s="10">
        <f t="shared" ref="L6:L18" si="0">((G6-B6)/B6)*100</f>
        <v>12.776412776412776</v>
      </c>
      <c r="M6" s="10">
        <f t="shared" ref="M6:M18" si="1">((H6-C6)/C6)*100</f>
        <v>16.666666666666664</v>
      </c>
      <c r="N6" s="10">
        <f t="shared" ref="N6:N18" si="2">((I6-D6)/D6)*100</f>
        <v>13.186813186813188</v>
      </c>
      <c r="O6" s="10">
        <f t="shared" ref="O6:O18" si="3">((J6-E6)/E6)*100</f>
        <v>15.972618368511124</v>
      </c>
    </row>
    <row r="7" spans="1:15" ht="23.25" customHeight="1" x14ac:dyDescent="0.3">
      <c r="A7" s="21" t="s">
        <v>201</v>
      </c>
      <c r="B7" s="77">
        <v>55</v>
      </c>
      <c r="C7" s="77">
        <v>14</v>
      </c>
      <c r="D7" s="77">
        <v>69</v>
      </c>
      <c r="E7" s="77">
        <v>131</v>
      </c>
      <c r="G7" s="78">
        <v>59</v>
      </c>
      <c r="H7" s="79">
        <v>15</v>
      </c>
      <c r="I7" s="78">
        <v>74</v>
      </c>
      <c r="J7" s="77">
        <v>144</v>
      </c>
      <c r="L7" s="10">
        <f t="shared" si="0"/>
        <v>7.2727272727272725</v>
      </c>
      <c r="M7" s="10">
        <f t="shared" si="1"/>
        <v>7.1428571428571423</v>
      </c>
      <c r="N7" s="10">
        <f t="shared" si="2"/>
        <v>7.2463768115942031</v>
      </c>
      <c r="O7" s="10">
        <f t="shared" si="3"/>
        <v>9.9236641221374047</v>
      </c>
    </row>
    <row r="8" spans="1:15" x14ac:dyDescent="0.3">
      <c r="A8" s="21" t="s">
        <v>54</v>
      </c>
      <c r="B8" s="77">
        <v>246</v>
      </c>
      <c r="C8" s="77">
        <v>90</v>
      </c>
      <c r="D8" s="77">
        <v>336</v>
      </c>
      <c r="E8" s="77">
        <v>3851</v>
      </c>
      <c r="G8" s="78">
        <v>274</v>
      </c>
      <c r="H8" s="79">
        <v>97</v>
      </c>
      <c r="I8" s="78">
        <v>371</v>
      </c>
      <c r="J8" s="77">
        <v>4312</v>
      </c>
      <c r="L8" s="10">
        <f t="shared" si="0"/>
        <v>11.38211382113821</v>
      </c>
      <c r="M8" s="10">
        <f t="shared" si="1"/>
        <v>7.7777777777777777</v>
      </c>
      <c r="N8" s="10">
        <f t="shared" si="2"/>
        <v>10.416666666666668</v>
      </c>
      <c r="O8" s="10">
        <f t="shared" si="3"/>
        <v>11.970916645027266</v>
      </c>
    </row>
    <row r="9" spans="1:15" x14ac:dyDescent="0.3">
      <c r="A9" s="21" t="s">
        <v>55</v>
      </c>
      <c r="B9" s="77">
        <v>188</v>
      </c>
      <c r="C9" s="77">
        <v>17</v>
      </c>
      <c r="D9" s="77">
        <v>205</v>
      </c>
      <c r="E9" s="77">
        <v>917</v>
      </c>
      <c r="G9" s="78">
        <v>201</v>
      </c>
      <c r="H9" s="79">
        <v>16</v>
      </c>
      <c r="I9" s="78">
        <v>217</v>
      </c>
      <c r="J9" s="77">
        <v>1004</v>
      </c>
      <c r="L9" s="10">
        <f t="shared" si="0"/>
        <v>6.9148936170212769</v>
      </c>
      <c r="M9" s="10">
        <f t="shared" si="1"/>
        <v>-5.8823529411764701</v>
      </c>
      <c r="N9" s="10">
        <f t="shared" si="2"/>
        <v>5.8536585365853666</v>
      </c>
      <c r="O9" s="10">
        <f t="shared" si="3"/>
        <v>9.4874591057797169</v>
      </c>
    </row>
    <row r="10" spans="1:15" ht="13.5" customHeight="1" x14ac:dyDescent="0.3">
      <c r="A10" s="21" t="s">
        <v>202</v>
      </c>
      <c r="B10" s="77">
        <v>97</v>
      </c>
      <c r="C10" s="77">
        <v>15</v>
      </c>
      <c r="D10" s="77">
        <v>112</v>
      </c>
      <c r="E10" s="77">
        <v>648</v>
      </c>
      <c r="G10" s="78">
        <v>120</v>
      </c>
      <c r="H10" s="79">
        <v>17</v>
      </c>
      <c r="I10" s="78">
        <v>137</v>
      </c>
      <c r="J10" s="77">
        <v>701</v>
      </c>
      <c r="L10" s="10">
        <f t="shared" si="0"/>
        <v>23.711340206185564</v>
      </c>
      <c r="M10" s="10">
        <f t="shared" si="1"/>
        <v>13.333333333333334</v>
      </c>
      <c r="N10" s="10">
        <f t="shared" si="2"/>
        <v>22.321428571428573</v>
      </c>
      <c r="O10" s="10">
        <f t="shared" si="3"/>
        <v>8.1790123456790127</v>
      </c>
    </row>
    <row r="11" spans="1:15" x14ac:dyDescent="0.3">
      <c r="A11" s="21" t="s">
        <v>58</v>
      </c>
      <c r="B11" s="77">
        <v>444</v>
      </c>
      <c r="C11" s="77">
        <v>108</v>
      </c>
      <c r="D11" s="77">
        <v>552</v>
      </c>
      <c r="E11" s="77">
        <v>2972</v>
      </c>
      <c r="G11" s="78">
        <v>482</v>
      </c>
      <c r="H11" s="79">
        <v>112</v>
      </c>
      <c r="I11" s="78">
        <v>594</v>
      </c>
      <c r="J11" s="77">
        <v>3290</v>
      </c>
      <c r="L11" s="10">
        <f t="shared" si="0"/>
        <v>8.5585585585585591</v>
      </c>
      <c r="M11" s="10">
        <f t="shared" si="1"/>
        <v>3.7037037037037033</v>
      </c>
      <c r="N11" s="10">
        <f t="shared" si="2"/>
        <v>7.608695652173914</v>
      </c>
      <c r="O11" s="10">
        <f t="shared" si="3"/>
        <v>10.699865410497981</v>
      </c>
    </row>
    <row r="12" spans="1:15" ht="12.75" customHeight="1" x14ac:dyDescent="0.3">
      <c r="A12" s="21" t="s">
        <v>203</v>
      </c>
      <c r="B12" s="77">
        <v>1553</v>
      </c>
      <c r="C12" s="77">
        <v>51</v>
      </c>
      <c r="D12" s="77">
        <v>1604</v>
      </c>
      <c r="E12" s="77">
        <v>1846</v>
      </c>
      <c r="G12" s="78">
        <v>1893</v>
      </c>
      <c r="H12" s="79">
        <v>54</v>
      </c>
      <c r="I12" s="78">
        <v>1947</v>
      </c>
      <c r="J12" s="77">
        <v>2095</v>
      </c>
      <c r="L12" s="10">
        <f t="shared" si="0"/>
        <v>21.89311010946555</v>
      </c>
      <c r="M12" s="10">
        <f t="shared" si="1"/>
        <v>5.8823529411764701</v>
      </c>
      <c r="N12" s="10">
        <f t="shared" si="2"/>
        <v>21.384039900249377</v>
      </c>
      <c r="O12" s="10">
        <f t="shared" si="3"/>
        <v>13.488624052004333</v>
      </c>
    </row>
    <row r="13" spans="1:15" x14ac:dyDescent="0.3">
      <c r="A13" s="21" t="s">
        <v>60</v>
      </c>
      <c r="B13" s="77">
        <v>274</v>
      </c>
      <c r="C13" s="77">
        <v>91</v>
      </c>
      <c r="D13" s="77">
        <v>365</v>
      </c>
      <c r="E13" s="77">
        <v>2285</v>
      </c>
      <c r="G13" s="78">
        <v>287</v>
      </c>
      <c r="H13" s="79">
        <v>94</v>
      </c>
      <c r="I13" s="78">
        <v>381</v>
      </c>
      <c r="J13" s="77">
        <v>2477</v>
      </c>
      <c r="L13" s="10">
        <f t="shared" si="0"/>
        <v>4.7445255474452548</v>
      </c>
      <c r="M13" s="10">
        <f t="shared" si="1"/>
        <v>3.296703296703297</v>
      </c>
      <c r="N13" s="10">
        <f t="shared" si="2"/>
        <v>4.3835616438356162</v>
      </c>
      <c r="O13" s="10">
        <f t="shared" si="3"/>
        <v>8.402625820568927</v>
      </c>
    </row>
    <row r="14" spans="1:15" x14ac:dyDescent="0.3">
      <c r="A14" s="21" t="s">
        <v>61</v>
      </c>
      <c r="B14" s="77">
        <v>698</v>
      </c>
      <c r="C14" s="77">
        <v>35</v>
      </c>
      <c r="D14" s="77">
        <v>733</v>
      </c>
      <c r="E14" s="77">
        <v>2603</v>
      </c>
      <c r="G14" s="78">
        <v>638</v>
      </c>
      <c r="H14" s="79">
        <v>34</v>
      </c>
      <c r="I14" s="78">
        <v>672</v>
      </c>
      <c r="J14" s="77">
        <v>2938</v>
      </c>
      <c r="L14" s="10">
        <f t="shared" si="0"/>
        <v>-8.5959885386819472</v>
      </c>
      <c r="M14" s="10">
        <f t="shared" si="1"/>
        <v>-2.8571428571428572</v>
      </c>
      <c r="N14" s="10">
        <f t="shared" si="2"/>
        <v>-8.321964529331515</v>
      </c>
      <c r="O14" s="10">
        <f t="shared" si="3"/>
        <v>12.869765655013445</v>
      </c>
    </row>
    <row r="15" spans="1:15" x14ac:dyDescent="0.3">
      <c r="A15" s="21" t="s">
        <v>62</v>
      </c>
      <c r="B15" s="77">
        <v>68</v>
      </c>
      <c r="C15" s="77">
        <v>10</v>
      </c>
      <c r="D15" s="77">
        <v>78</v>
      </c>
      <c r="E15" s="77">
        <v>823</v>
      </c>
      <c r="G15" s="78">
        <v>84</v>
      </c>
      <c r="H15" s="79">
        <v>9</v>
      </c>
      <c r="I15" s="78">
        <v>93</v>
      </c>
      <c r="J15" s="77">
        <v>925</v>
      </c>
      <c r="L15" s="10">
        <f t="shared" si="0"/>
        <v>23.52941176470588</v>
      </c>
      <c r="M15" s="10">
        <f t="shared" si="1"/>
        <v>-10</v>
      </c>
      <c r="N15" s="10">
        <f t="shared" si="2"/>
        <v>19.230769230769234</v>
      </c>
      <c r="O15" s="10">
        <f t="shared" si="3"/>
        <v>12.393681652490887</v>
      </c>
    </row>
    <row r="16" spans="1:15" x14ac:dyDescent="0.3">
      <c r="A16" s="21" t="s">
        <v>63</v>
      </c>
      <c r="B16" s="77">
        <v>153</v>
      </c>
      <c r="C16" s="77">
        <v>23</v>
      </c>
      <c r="D16" s="77">
        <v>176</v>
      </c>
      <c r="E16" s="77">
        <v>973</v>
      </c>
      <c r="G16" s="78">
        <v>167</v>
      </c>
      <c r="H16" s="79">
        <v>26</v>
      </c>
      <c r="I16" s="78">
        <v>193</v>
      </c>
      <c r="J16" s="77">
        <v>1118</v>
      </c>
      <c r="L16" s="10">
        <f t="shared" si="0"/>
        <v>9.1503267973856204</v>
      </c>
      <c r="M16" s="10">
        <f t="shared" si="1"/>
        <v>13.043478260869565</v>
      </c>
      <c r="N16" s="10">
        <f t="shared" si="2"/>
        <v>9.6590909090909083</v>
      </c>
      <c r="O16" s="10">
        <f t="shared" si="3"/>
        <v>14.902363823227132</v>
      </c>
    </row>
    <row r="17" spans="1:15" x14ac:dyDescent="0.3">
      <c r="A17" s="21" t="s">
        <v>64</v>
      </c>
      <c r="B17" s="77">
        <v>797</v>
      </c>
      <c r="C17" s="77">
        <v>66</v>
      </c>
      <c r="D17" s="77">
        <v>863</v>
      </c>
      <c r="E17" s="77">
        <v>9483</v>
      </c>
      <c r="G17" s="78">
        <v>869</v>
      </c>
      <c r="H17" s="79">
        <v>10</v>
      </c>
      <c r="I17" s="78">
        <v>879</v>
      </c>
      <c r="J17" s="77">
        <v>9988</v>
      </c>
      <c r="L17" s="10">
        <f t="shared" si="0"/>
        <v>9.0338770388958594</v>
      </c>
      <c r="M17" s="10">
        <f t="shared" si="1"/>
        <v>-84.848484848484844</v>
      </c>
      <c r="N17" s="10">
        <f t="shared" si="2"/>
        <v>1.8539976825028968</v>
      </c>
      <c r="O17" s="10">
        <f t="shared" si="3"/>
        <v>5.3253189918802066</v>
      </c>
    </row>
    <row r="18" spans="1:15" x14ac:dyDescent="0.3">
      <c r="A18" s="21" t="s">
        <v>65</v>
      </c>
      <c r="B18" s="77">
        <v>169</v>
      </c>
      <c r="C18" s="77">
        <v>71</v>
      </c>
      <c r="D18" s="77">
        <v>240</v>
      </c>
      <c r="E18" s="77">
        <v>1220</v>
      </c>
      <c r="G18" s="78">
        <v>190</v>
      </c>
      <c r="H18" s="79">
        <v>20</v>
      </c>
      <c r="I18" s="78">
        <v>210</v>
      </c>
      <c r="J18" s="77">
        <v>1337</v>
      </c>
      <c r="L18" s="10">
        <f t="shared" si="0"/>
        <v>12.42603550295858</v>
      </c>
      <c r="M18" s="10">
        <f t="shared" si="1"/>
        <v>-71.83098591549296</v>
      </c>
      <c r="N18" s="10">
        <f t="shared" si="2"/>
        <v>-12.5</v>
      </c>
      <c r="O18" s="10">
        <f t="shared" si="3"/>
        <v>9.5901639344262293</v>
      </c>
    </row>
    <row r="19" spans="1:15" x14ac:dyDescent="0.3">
      <c r="A19" s="21" t="s">
        <v>66</v>
      </c>
      <c r="B19" s="77">
        <v>7</v>
      </c>
      <c r="C19" s="77"/>
      <c r="D19" s="77">
        <v>7</v>
      </c>
      <c r="E19" s="77">
        <v>89</v>
      </c>
      <c r="G19" s="78">
        <v>7</v>
      </c>
      <c r="H19" s="79"/>
      <c r="I19" s="78">
        <v>7</v>
      </c>
      <c r="J19" s="77">
        <v>94</v>
      </c>
      <c r="L19" s="10">
        <f t="shared" ref="L19:L24" si="4">((G19-B19)/B19)*100</f>
        <v>0</v>
      </c>
      <c r="M19" s="10">
        <v>0</v>
      </c>
      <c r="N19" s="10">
        <f t="shared" ref="N19:O24" si="5">((I19-D19)/D19)*100</f>
        <v>0</v>
      </c>
      <c r="O19" s="10">
        <f t="shared" si="5"/>
        <v>5.6179775280898872</v>
      </c>
    </row>
    <row r="20" spans="1:15" x14ac:dyDescent="0.3">
      <c r="A20" s="21" t="s">
        <v>67</v>
      </c>
      <c r="B20" s="77">
        <v>827</v>
      </c>
      <c r="C20" s="77">
        <v>105</v>
      </c>
      <c r="D20" s="77">
        <v>932</v>
      </c>
      <c r="E20" s="77">
        <v>2773</v>
      </c>
      <c r="G20" s="78">
        <v>858</v>
      </c>
      <c r="H20" s="79">
        <v>121</v>
      </c>
      <c r="I20" s="78">
        <v>979</v>
      </c>
      <c r="J20" s="77">
        <v>3082</v>
      </c>
      <c r="L20" s="10">
        <f t="shared" si="4"/>
        <v>3.7484885126964933</v>
      </c>
      <c r="M20" s="10">
        <f>((H20-C20)/C20)*100</f>
        <v>15.238095238095239</v>
      </c>
      <c r="N20" s="10">
        <f t="shared" si="5"/>
        <v>5.0429184549356219</v>
      </c>
      <c r="O20" s="10">
        <f t="shared" si="5"/>
        <v>11.143166245943021</v>
      </c>
    </row>
    <row r="21" spans="1:15" x14ac:dyDescent="0.3">
      <c r="A21" s="21" t="s">
        <v>68</v>
      </c>
      <c r="B21" s="77">
        <v>215</v>
      </c>
      <c r="C21" s="77">
        <v>32</v>
      </c>
      <c r="D21" s="77">
        <v>247</v>
      </c>
      <c r="E21" s="77">
        <v>2177</v>
      </c>
      <c r="G21" s="78">
        <v>217</v>
      </c>
      <c r="H21" s="79">
        <v>36</v>
      </c>
      <c r="I21" s="78">
        <v>253</v>
      </c>
      <c r="J21" s="77">
        <v>2342</v>
      </c>
      <c r="L21" s="10">
        <f t="shared" si="4"/>
        <v>0.93023255813953487</v>
      </c>
      <c r="M21" s="10">
        <f>((H21-C21)/C21)*100</f>
        <v>12.5</v>
      </c>
      <c r="N21" s="10">
        <f t="shared" si="5"/>
        <v>2.42914979757085</v>
      </c>
      <c r="O21" s="10">
        <f t="shared" si="5"/>
        <v>7.5792374827744604</v>
      </c>
    </row>
    <row r="22" spans="1:15" x14ac:dyDescent="0.3">
      <c r="A22" s="21" t="s">
        <v>69</v>
      </c>
      <c r="B22" s="77">
        <v>102</v>
      </c>
      <c r="C22" s="77">
        <v>8</v>
      </c>
      <c r="D22" s="77">
        <v>110</v>
      </c>
      <c r="E22" s="77">
        <v>337</v>
      </c>
      <c r="G22" s="78">
        <v>107</v>
      </c>
      <c r="H22" s="79">
        <v>7</v>
      </c>
      <c r="I22" s="78">
        <v>114</v>
      </c>
      <c r="J22" s="77">
        <v>376</v>
      </c>
      <c r="L22" s="10">
        <f t="shared" si="4"/>
        <v>4.9019607843137258</v>
      </c>
      <c r="M22" s="10">
        <f>((H22-C22)/C22)*100</f>
        <v>-12.5</v>
      </c>
      <c r="N22" s="10">
        <f t="shared" si="5"/>
        <v>3.6363636363636362</v>
      </c>
      <c r="O22" s="10">
        <f t="shared" si="5"/>
        <v>11.572700296735905</v>
      </c>
    </row>
    <row r="23" spans="1:15" x14ac:dyDescent="0.3">
      <c r="A23" s="21" t="s">
        <v>70</v>
      </c>
      <c r="B23" s="77">
        <v>174</v>
      </c>
      <c r="C23" s="77">
        <v>66</v>
      </c>
      <c r="D23" s="77">
        <v>240</v>
      </c>
      <c r="E23" s="77">
        <v>729</v>
      </c>
      <c r="G23" s="78">
        <v>207</v>
      </c>
      <c r="H23" s="79">
        <v>68</v>
      </c>
      <c r="I23" s="78">
        <v>275</v>
      </c>
      <c r="J23" s="77">
        <v>799</v>
      </c>
      <c r="L23" s="10">
        <f t="shared" si="4"/>
        <v>18.96551724137931</v>
      </c>
      <c r="M23" s="10">
        <f>((H23-C23)/C23)*100</f>
        <v>3.0303030303030303</v>
      </c>
      <c r="N23" s="10">
        <f t="shared" si="5"/>
        <v>14.583333333333334</v>
      </c>
      <c r="O23" s="10">
        <f t="shared" si="5"/>
        <v>9.6021947873799718</v>
      </c>
    </row>
    <row r="24" spans="1:15" x14ac:dyDescent="0.3">
      <c r="A24" s="21" t="s">
        <v>71</v>
      </c>
      <c r="B24" s="77">
        <v>202</v>
      </c>
      <c r="C24" s="77">
        <v>60</v>
      </c>
      <c r="D24" s="77">
        <v>262</v>
      </c>
      <c r="E24" s="77">
        <v>1159</v>
      </c>
      <c r="G24" s="78">
        <v>220</v>
      </c>
      <c r="H24" s="79">
        <v>19</v>
      </c>
      <c r="I24" s="78">
        <v>239</v>
      </c>
      <c r="J24" s="77">
        <v>1338</v>
      </c>
      <c r="L24" s="10">
        <f t="shared" si="4"/>
        <v>8.9108910891089099</v>
      </c>
      <c r="M24" s="10">
        <f>((H24-C24)/C24)*100</f>
        <v>-68.333333333333329</v>
      </c>
      <c r="N24" s="10">
        <f t="shared" si="5"/>
        <v>-8.778625954198473</v>
      </c>
      <c r="O24" s="10">
        <f t="shared" si="5"/>
        <v>15.44434857635893</v>
      </c>
    </row>
    <row r="25" spans="1:15" x14ac:dyDescent="0.3">
      <c r="A25" s="21" t="s">
        <v>72</v>
      </c>
      <c r="B25" s="77">
        <v>226</v>
      </c>
      <c r="C25" s="77">
        <v>50</v>
      </c>
      <c r="D25" s="77">
        <v>276</v>
      </c>
      <c r="E25" s="77">
        <v>686</v>
      </c>
      <c r="G25" s="78">
        <v>246</v>
      </c>
      <c r="H25" s="79">
        <v>52</v>
      </c>
      <c r="I25" s="78">
        <v>298</v>
      </c>
      <c r="J25" s="77">
        <v>819</v>
      </c>
      <c r="L25" s="10">
        <f t="shared" ref="L25:O26" si="6">((G25-B25)/B25)*100</f>
        <v>8.8495575221238933</v>
      </c>
      <c r="M25" s="10">
        <f t="shared" si="6"/>
        <v>4</v>
      </c>
      <c r="N25" s="10">
        <f t="shared" si="6"/>
        <v>7.9710144927536222</v>
      </c>
      <c r="O25" s="10">
        <f t="shared" si="6"/>
        <v>19.387755102040817</v>
      </c>
    </row>
    <row r="26" spans="1:15" x14ac:dyDescent="0.3">
      <c r="A26" s="227" t="s">
        <v>35</v>
      </c>
      <c r="B26" s="228">
        <v>6902</v>
      </c>
      <c r="C26" s="228">
        <v>960</v>
      </c>
      <c r="D26" s="228">
        <v>7862</v>
      </c>
      <c r="E26" s="228">
        <v>37455</v>
      </c>
      <c r="F26" s="81"/>
      <c r="G26" s="229">
        <v>7585</v>
      </c>
      <c r="H26" s="229">
        <v>863</v>
      </c>
      <c r="I26" s="229">
        <v>8448</v>
      </c>
      <c r="J26" s="229">
        <v>41212</v>
      </c>
      <c r="K26" s="68"/>
      <c r="L26" s="17">
        <f t="shared" si="6"/>
        <v>9.8956824108953931</v>
      </c>
      <c r="M26" s="17">
        <f t="shared" si="6"/>
        <v>-10.104166666666666</v>
      </c>
      <c r="N26" s="17">
        <f t="shared" si="6"/>
        <v>7.4535741541592468</v>
      </c>
      <c r="O26" s="17">
        <f t="shared" si="6"/>
        <v>10.030703510879722</v>
      </c>
    </row>
    <row r="28" spans="1:15" x14ac:dyDescent="0.3">
      <c r="A28" s="2" t="s">
        <v>204</v>
      </c>
    </row>
    <row r="29" spans="1:15" ht="24.75" customHeight="1" x14ac:dyDescent="0.3">
      <c r="A29" s="61" t="s">
        <v>205</v>
      </c>
      <c r="I29" s="5"/>
    </row>
  </sheetData>
  <mergeCells count="3">
    <mergeCell ref="B3:D3"/>
    <mergeCell ref="G3:J3"/>
    <mergeCell ref="L3:O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97510-571B-438A-8797-BD4C0B5D9C23}">
  <dimension ref="A1:Q35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18.5546875" style="2" customWidth="1"/>
    <col min="2" max="2" width="10.109375" style="62" customWidth="1"/>
    <col min="3" max="4" width="10.109375" style="2" customWidth="1"/>
    <col min="5" max="7" width="10.109375" style="62" customWidth="1"/>
    <col min="8" max="8" width="10.109375" style="2" customWidth="1"/>
    <col min="9" max="10" width="10.109375" style="62" customWidth="1"/>
    <col min="11" max="12" width="8.44140625" style="62" customWidth="1"/>
    <col min="13" max="14" width="11.5546875" style="62" customWidth="1"/>
    <col min="15" max="15" width="9" style="62" customWidth="1"/>
    <col min="16" max="16384" width="9.109375" style="2"/>
  </cols>
  <sheetData>
    <row r="1" spans="1:17" ht="15" x14ac:dyDescent="0.3">
      <c r="A1" s="2" t="s">
        <v>329</v>
      </c>
    </row>
    <row r="3" spans="1:17" ht="27.6" x14ac:dyDescent="0.3">
      <c r="A3" s="1"/>
      <c r="B3" s="199" t="s">
        <v>206</v>
      </c>
      <c r="C3" s="199" t="s">
        <v>192</v>
      </c>
      <c r="D3" s="199" t="s">
        <v>207</v>
      </c>
      <c r="E3" s="199" t="s">
        <v>208</v>
      </c>
      <c r="F3" s="199" t="s">
        <v>189</v>
      </c>
      <c r="G3" s="199" t="s">
        <v>330</v>
      </c>
      <c r="H3" s="199" t="s">
        <v>209</v>
      </c>
      <c r="I3" s="199" t="s">
        <v>210</v>
      </c>
      <c r="J3" s="199" t="s">
        <v>190</v>
      </c>
      <c r="K3" s="199" t="s">
        <v>211</v>
      </c>
      <c r="L3" s="199" t="s">
        <v>15</v>
      </c>
      <c r="M3" s="64"/>
      <c r="N3" s="64"/>
      <c r="O3" s="64"/>
    </row>
    <row r="4" spans="1:17" x14ac:dyDescent="0.3">
      <c r="A4" s="2" t="s">
        <v>52</v>
      </c>
      <c r="B4" s="2">
        <v>10</v>
      </c>
      <c r="D4" s="2">
        <v>3</v>
      </c>
      <c r="E4" s="65" t="s">
        <v>137</v>
      </c>
      <c r="F4" s="2">
        <v>2</v>
      </c>
      <c r="G4" s="2">
        <v>2</v>
      </c>
      <c r="H4" s="2">
        <v>1</v>
      </c>
      <c r="I4" s="65" t="s">
        <v>137</v>
      </c>
      <c r="J4" s="65" t="s">
        <v>137</v>
      </c>
      <c r="K4" s="65" t="s">
        <v>137</v>
      </c>
      <c r="L4" s="2">
        <v>18</v>
      </c>
      <c r="M4" s="66"/>
      <c r="N4" s="66"/>
      <c r="O4" s="2"/>
      <c r="Q4" s="67"/>
    </row>
    <row r="5" spans="1:17" x14ac:dyDescent="0.3">
      <c r="A5" s="2" t="s">
        <v>54</v>
      </c>
      <c r="B5" s="2">
        <v>21</v>
      </c>
      <c r="C5" s="2">
        <v>1</v>
      </c>
      <c r="D5" s="65" t="s">
        <v>137</v>
      </c>
      <c r="E5" s="65" t="s">
        <v>137</v>
      </c>
      <c r="F5" s="2">
        <v>9</v>
      </c>
      <c r="G5" s="2">
        <v>2</v>
      </c>
      <c r="H5" s="65" t="s">
        <v>137</v>
      </c>
      <c r="I5" s="65" t="s">
        <v>137</v>
      </c>
      <c r="J5" s="65" t="s">
        <v>137</v>
      </c>
      <c r="K5" s="65" t="s">
        <v>137</v>
      </c>
      <c r="L5" s="2">
        <v>33</v>
      </c>
      <c r="M5" s="66"/>
      <c r="N5" s="66"/>
      <c r="O5" s="2"/>
      <c r="Q5" s="67"/>
    </row>
    <row r="6" spans="1:17" x14ac:dyDescent="0.3">
      <c r="A6" s="2" t="s">
        <v>55</v>
      </c>
      <c r="B6" s="65" t="s">
        <v>137</v>
      </c>
      <c r="C6" s="2">
        <v>3</v>
      </c>
      <c r="D6" s="65" t="s">
        <v>137</v>
      </c>
      <c r="E6" s="65" t="s">
        <v>137</v>
      </c>
      <c r="F6" s="65" t="s">
        <v>137</v>
      </c>
      <c r="G6" s="65" t="s">
        <v>137</v>
      </c>
      <c r="H6" s="65" t="s">
        <v>137</v>
      </c>
      <c r="I6" s="65" t="s">
        <v>137</v>
      </c>
      <c r="J6" s="65" t="s">
        <v>137</v>
      </c>
      <c r="K6" s="65" t="s">
        <v>137</v>
      </c>
      <c r="L6" s="2">
        <v>3</v>
      </c>
      <c r="M6" s="66"/>
      <c r="N6" s="66"/>
      <c r="O6" s="2"/>
      <c r="Q6" s="67"/>
    </row>
    <row r="7" spans="1:17" x14ac:dyDescent="0.3">
      <c r="A7" s="2" t="s">
        <v>212</v>
      </c>
      <c r="B7" s="2">
        <v>5</v>
      </c>
      <c r="C7" s="65" t="s">
        <v>137</v>
      </c>
      <c r="D7" s="65" t="s">
        <v>137</v>
      </c>
      <c r="E7" s="65" t="s">
        <v>137</v>
      </c>
      <c r="F7" s="65" t="s">
        <v>137</v>
      </c>
      <c r="G7" s="65" t="s">
        <v>137</v>
      </c>
      <c r="H7" s="65" t="s">
        <v>137</v>
      </c>
      <c r="I7" s="65" t="s">
        <v>137</v>
      </c>
      <c r="J7" s="65" t="s">
        <v>137</v>
      </c>
      <c r="K7" s="65" t="s">
        <v>137</v>
      </c>
      <c r="L7" s="2">
        <v>5</v>
      </c>
      <c r="M7" s="66"/>
      <c r="N7" s="66"/>
      <c r="O7" s="2"/>
      <c r="Q7" s="67"/>
    </row>
    <row r="8" spans="1:17" x14ac:dyDescent="0.3">
      <c r="A8" s="2" t="s">
        <v>213</v>
      </c>
      <c r="B8" s="2">
        <v>3</v>
      </c>
      <c r="C8" s="65" t="s">
        <v>137</v>
      </c>
      <c r="D8" s="65" t="s">
        <v>137</v>
      </c>
      <c r="E8" s="65" t="s">
        <v>137</v>
      </c>
      <c r="F8" s="65" t="s">
        <v>137</v>
      </c>
      <c r="G8" s="65" t="s">
        <v>137</v>
      </c>
      <c r="H8" s="65" t="s">
        <v>137</v>
      </c>
      <c r="I8" s="65" t="s">
        <v>137</v>
      </c>
      <c r="J8" s="65" t="s">
        <v>137</v>
      </c>
      <c r="K8" s="65" t="s">
        <v>137</v>
      </c>
      <c r="L8" s="2">
        <v>3</v>
      </c>
      <c r="M8" s="66"/>
      <c r="N8" s="66"/>
      <c r="O8" s="2"/>
      <c r="Q8" s="67"/>
    </row>
    <row r="9" spans="1:17" x14ac:dyDescent="0.3">
      <c r="A9" s="2" t="s">
        <v>58</v>
      </c>
      <c r="B9" s="2">
        <v>17</v>
      </c>
      <c r="C9" s="2">
        <v>2</v>
      </c>
      <c r="D9" s="65" t="s">
        <v>137</v>
      </c>
      <c r="E9" s="2">
        <v>6</v>
      </c>
      <c r="F9" s="2">
        <v>9</v>
      </c>
      <c r="G9" s="2">
        <v>2</v>
      </c>
      <c r="H9" s="2">
        <v>1</v>
      </c>
      <c r="I9" s="2"/>
      <c r="J9" s="2">
        <v>1</v>
      </c>
      <c r="K9" s="2">
        <v>1</v>
      </c>
      <c r="L9" s="2">
        <v>39</v>
      </c>
      <c r="M9" s="66"/>
      <c r="N9" s="66"/>
      <c r="O9" s="2"/>
      <c r="Q9" s="67"/>
    </row>
    <row r="10" spans="1:17" x14ac:dyDescent="0.3">
      <c r="A10" s="2" t="s">
        <v>59</v>
      </c>
      <c r="B10" s="2">
        <v>2</v>
      </c>
      <c r="C10" s="65" t="s">
        <v>137</v>
      </c>
      <c r="D10" s="65" t="s">
        <v>137</v>
      </c>
      <c r="E10" s="65" t="s">
        <v>137</v>
      </c>
      <c r="F10" s="65" t="s">
        <v>137</v>
      </c>
      <c r="G10" s="65" t="s">
        <v>137</v>
      </c>
      <c r="H10" s="65" t="s">
        <v>137</v>
      </c>
      <c r="I10" s="65" t="s">
        <v>137</v>
      </c>
      <c r="J10" s="65" t="s">
        <v>137</v>
      </c>
      <c r="K10" s="65" t="s">
        <v>137</v>
      </c>
      <c r="L10" s="2">
        <v>2</v>
      </c>
      <c r="M10" s="66"/>
      <c r="N10" s="66"/>
      <c r="O10" s="2"/>
      <c r="Q10" s="67"/>
    </row>
    <row r="11" spans="1:17" x14ac:dyDescent="0.3">
      <c r="A11" s="2" t="s">
        <v>60</v>
      </c>
      <c r="B11" s="2">
        <v>31</v>
      </c>
      <c r="C11" s="2">
        <v>1</v>
      </c>
      <c r="D11" s="2">
        <v>2</v>
      </c>
      <c r="E11" s="2">
        <v>1</v>
      </c>
      <c r="F11" s="2">
        <v>6</v>
      </c>
      <c r="G11" s="2">
        <v>7</v>
      </c>
      <c r="H11" s="2">
        <v>1</v>
      </c>
      <c r="I11" s="2">
        <v>2</v>
      </c>
      <c r="J11" s="2"/>
      <c r="K11" s="2"/>
      <c r="L11" s="2">
        <v>51</v>
      </c>
      <c r="M11" s="66"/>
      <c r="N11" s="66"/>
      <c r="O11" s="2"/>
      <c r="Q11" s="67"/>
    </row>
    <row r="12" spans="1:17" x14ac:dyDescent="0.3">
      <c r="A12" s="68" t="s">
        <v>36</v>
      </c>
      <c r="B12" s="68">
        <v>89</v>
      </c>
      <c r="C12" s="68">
        <v>7</v>
      </c>
      <c r="D12" s="68">
        <v>5</v>
      </c>
      <c r="E12" s="68">
        <v>7</v>
      </c>
      <c r="F12" s="68">
        <v>26</v>
      </c>
      <c r="G12" s="68">
        <v>13</v>
      </c>
      <c r="H12" s="68">
        <v>3</v>
      </c>
      <c r="I12" s="68">
        <v>2</v>
      </c>
      <c r="J12" s="68">
        <v>1</v>
      </c>
      <c r="K12" s="68">
        <v>1</v>
      </c>
      <c r="L12" s="68">
        <v>154</v>
      </c>
      <c r="M12" s="66"/>
      <c r="N12" s="2"/>
      <c r="O12" s="69"/>
      <c r="Q12" s="67"/>
    </row>
    <row r="13" spans="1:17" x14ac:dyDescent="0.3">
      <c r="B13" s="2"/>
      <c r="E13" s="2"/>
      <c r="F13" s="2"/>
      <c r="G13" s="2"/>
      <c r="I13" s="2"/>
      <c r="J13" s="2"/>
      <c r="K13" s="2"/>
      <c r="L13" s="2"/>
      <c r="M13" s="66"/>
      <c r="N13" s="66"/>
      <c r="O13" s="2"/>
      <c r="Q13" s="67"/>
    </row>
    <row r="14" spans="1:17" x14ac:dyDescent="0.3">
      <c r="A14" s="2" t="s">
        <v>61</v>
      </c>
      <c r="B14" s="2">
        <v>4</v>
      </c>
      <c r="C14" s="2">
        <v>4</v>
      </c>
      <c r="D14" s="2">
        <v>3</v>
      </c>
      <c r="E14" s="65" t="s">
        <v>137</v>
      </c>
      <c r="F14" s="2">
        <v>3</v>
      </c>
      <c r="G14" s="65" t="s">
        <v>137</v>
      </c>
      <c r="H14" s="65" t="s">
        <v>137</v>
      </c>
      <c r="I14" s="65" t="s">
        <v>137</v>
      </c>
      <c r="J14" s="65" t="s">
        <v>137</v>
      </c>
      <c r="K14" s="2">
        <v>1</v>
      </c>
      <c r="L14" s="2">
        <v>15</v>
      </c>
      <c r="M14" s="66"/>
      <c r="N14" s="66"/>
      <c r="O14" s="2"/>
      <c r="Q14" s="67"/>
    </row>
    <row r="15" spans="1:17" x14ac:dyDescent="0.3">
      <c r="A15" s="2" t="s">
        <v>62</v>
      </c>
      <c r="B15" s="2">
        <v>1</v>
      </c>
      <c r="C15" s="2">
        <v>2</v>
      </c>
      <c r="D15" s="65" t="s">
        <v>137</v>
      </c>
      <c r="E15" s="65" t="s">
        <v>137</v>
      </c>
      <c r="F15" s="2">
        <v>1</v>
      </c>
      <c r="G15" s="65" t="s">
        <v>137</v>
      </c>
      <c r="H15" s="65" t="s">
        <v>137</v>
      </c>
      <c r="I15" s="65" t="s">
        <v>137</v>
      </c>
      <c r="J15" s="65" t="s">
        <v>137</v>
      </c>
      <c r="K15" s="2">
        <v>1</v>
      </c>
      <c r="L15" s="2">
        <v>5</v>
      </c>
      <c r="M15" s="66"/>
      <c r="N15" s="66"/>
      <c r="O15" s="2"/>
      <c r="Q15" s="67"/>
    </row>
    <row r="16" spans="1:17" x14ac:dyDescent="0.3">
      <c r="A16" s="2" t="s">
        <v>63</v>
      </c>
      <c r="B16" s="2">
        <v>5</v>
      </c>
      <c r="C16" s="2">
        <v>1</v>
      </c>
      <c r="D16" s="2">
        <v>1</v>
      </c>
      <c r="E16" s="2">
        <v>1</v>
      </c>
      <c r="F16" s="2">
        <v>1</v>
      </c>
      <c r="G16" s="2">
        <v>1</v>
      </c>
      <c r="H16" s="65" t="s">
        <v>137</v>
      </c>
      <c r="I16" s="65" t="s">
        <v>137</v>
      </c>
      <c r="J16" s="65" t="s">
        <v>137</v>
      </c>
      <c r="K16" s="2"/>
      <c r="L16" s="2">
        <v>10</v>
      </c>
      <c r="M16" s="66"/>
      <c r="N16" s="66"/>
      <c r="O16" s="2"/>
      <c r="Q16" s="67"/>
    </row>
    <row r="17" spans="1:17" x14ac:dyDescent="0.3">
      <c r="A17" s="2" t="s">
        <v>64</v>
      </c>
      <c r="B17" s="2">
        <v>40</v>
      </c>
      <c r="C17" s="2">
        <v>5</v>
      </c>
      <c r="E17" s="2"/>
      <c r="F17" s="2">
        <v>3</v>
      </c>
      <c r="G17" s="2">
        <v>1</v>
      </c>
      <c r="H17" s="2">
        <v>2</v>
      </c>
      <c r="I17" s="65" t="s">
        <v>137</v>
      </c>
      <c r="J17" s="65" t="s">
        <v>137</v>
      </c>
      <c r="K17" s="65" t="s">
        <v>137</v>
      </c>
      <c r="L17" s="2">
        <v>51</v>
      </c>
      <c r="M17" s="66"/>
      <c r="N17" s="66"/>
      <c r="O17" s="2"/>
      <c r="Q17" s="67"/>
    </row>
    <row r="18" spans="1:17" x14ac:dyDescent="0.3">
      <c r="A18" s="68" t="s">
        <v>37</v>
      </c>
      <c r="B18" s="68">
        <v>50</v>
      </c>
      <c r="C18" s="68">
        <v>12</v>
      </c>
      <c r="D18" s="68">
        <v>4</v>
      </c>
      <c r="E18" s="68">
        <v>1</v>
      </c>
      <c r="F18" s="68">
        <v>8</v>
      </c>
      <c r="G18" s="68">
        <v>2</v>
      </c>
      <c r="H18" s="68">
        <v>2</v>
      </c>
      <c r="I18" s="65" t="s">
        <v>137</v>
      </c>
      <c r="J18" s="65" t="s">
        <v>137</v>
      </c>
      <c r="K18" s="68">
        <v>2</v>
      </c>
      <c r="L18" s="68">
        <v>81</v>
      </c>
      <c r="M18" s="66"/>
      <c r="N18" s="2"/>
      <c r="O18" s="69"/>
      <c r="Q18" s="66"/>
    </row>
    <row r="19" spans="1:17" x14ac:dyDescent="0.3">
      <c r="B19" s="2"/>
      <c r="E19" s="2"/>
      <c r="F19" s="2"/>
      <c r="G19" s="2"/>
      <c r="I19" s="2"/>
      <c r="J19" s="2"/>
      <c r="K19" s="2"/>
      <c r="L19" s="2"/>
      <c r="M19" s="66"/>
      <c r="N19" s="66"/>
      <c r="O19" s="2"/>
      <c r="Q19" s="67"/>
    </row>
    <row r="20" spans="1:17" x14ac:dyDescent="0.3">
      <c r="A20" s="2" t="s">
        <v>65</v>
      </c>
      <c r="B20" s="2">
        <v>6</v>
      </c>
      <c r="C20" s="2">
        <v>2</v>
      </c>
      <c r="D20" s="65" t="s">
        <v>137</v>
      </c>
      <c r="E20" s="65" t="s">
        <v>137</v>
      </c>
      <c r="F20" s="65" t="s">
        <v>137</v>
      </c>
      <c r="G20" s="2">
        <v>1</v>
      </c>
      <c r="H20" s="2">
        <v>1</v>
      </c>
      <c r="I20" s="65" t="s">
        <v>137</v>
      </c>
      <c r="J20" s="65" t="s">
        <v>137</v>
      </c>
      <c r="K20" s="65" t="s">
        <v>137</v>
      </c>
      <c r="L20" s="2">
        <v>10</v>
      </c>
      <c r="M20" s="66"/>
      <c r="N20" s="66"/>
      <c r="O20" s="5"/>
      <c r="Q20" s="67"/>
    </row>
    <row r="21" spans="1:17" x14ac:dyDescent="0.3">
      <c r="A21" s="2" t="s">
        <v>66</v>
      </c>
      <c r="B21" s="2">
        <v>1</v>
      </c>
      <c r="C21" s="2">
        <v>2</v>
      </c>
      <c r="D21" s="65" t="s">
        <v>137</v>
      </c>
      <c r="E21" s="65" t="s">
        <v>137</v>
      </c>
      <c r="F21" s="65" t="s">
        <v>137</v>
      </c>
      <c r="G21" s="65" t="s">
        <v>137</v>
      </c>
      <c r="H21" s="65" t="s">
        <v>137</v>
      </c>
      <c r="I21" s="65" t="s">
        <v>137</v>
      </c>
      <c r="J21" s="65" t="s">
        <v>137</v>
      </c>
      <c r="K21" s="65" t="s">
        <v>137</v>
      </c>
      <c r="L21" s="2">
        <v>3</v>
      </c>
      <c r="M21" s="66"/>
      <c r="N21" s="66"/>
      <c r="O21" s="5"/>
      <c r="Q21" s="67"/>
    </row>
    <row r="22" spans="1:17" x14ac:dyDescent="0.3">
      <c r="A22" s="2" t="s">
        <v>67</v>
      </c>
      <c r="B22" s="2">
        <v>34</v>
      </c>
      <c r="C22" s="2">
        <v>6</v>
      </c>
      <c r="D22" s="65" t="s">
        <v>137</v>
      </c>
      <c r="E22" s="65" t="s">
        <v>137</v>
      </c>
      <c r="F22" s="2">
        <v>1</v>
      </c>
      <c r="G22" s="2">
        <v>1</v>
      </c>
      <c r="H22" s="2">
        <v>4</v>
      </c>
      <c r="I22" s="2"/>
      <c r="J22" s="2"/>
      <c r="K22" s="2">
        <v>3</v>
      </c>
      <c r="L22" s="2">
        <v>49</v>
      </c>
      <c r="M22" s="66"/>
      <c r="N22" s="66"/>
      <c r="O22" s="5"/>
      <c r="Q22" s="67"/>
    </row>
    <row r="23" spans="1:17" x14ac:dyDescent="0.3">
      <c r="A23" s="2" t="s">
        <v>68</v>
      </c>
      <c r="B23" s="2">
        <v>34</v>
      </c>
      <c r="C23" s="2">
        <v>34</v>
      </c>
      <c r="D23" s="2">
        <v>4</v>
      </c>
      <c r="E23" s="2">
        <v>2</v>
      </c>
      <c r="F23" s="2">
        <v>6</v>
      </c>
      <c r="G23" s="2">
        <v>2</v>
      </c>
      <c r="H23" s="65" t="s">
        <v>137</v>
      </c>
      <c r="I23" s="2">
        <v>2</v>
      </c>
      <c r="J23" s="2">
        <v>12</v>
      </c>
      <c r="K23" s="65" t="s">
        <v>137</v>
      </c>
      <c r="L23" s="2">
        <v>96</v>
      </c>
      <c r="M23" s="66"/>
      <c r="N23" s="66"/>
      <c r="O23" s="5"/>
      <c r="Q23" s="67"/>
    </row>
    <row r="24" spans="1:17" x14ac:dyDescent="0.3">
      <c r="A24" s="2" t="s">
        <v>69</v>
      </c>
      <c r="B24" s="2">
        <v>10</v>
      </c>
      <c r="C24" s="2">
        <v>7</v>
      </c>
      <c r="D24" s="2">
        <v>1</v>
      </c>
      <c r="E24" s="2"/>
      <c r="F24" s="2">
        <v>1</v>
      </c>
      <c r="G24" s="2">
        <v>1</v>
      </c>
      <c r="H24" s="65" t="s">
        <v>137</v>
      </c>
      <c r="I24" s="65" t="s">
        <v>137</v>
      </c>
      <c r="J24" s="2">
        <v>1</v>
      </c>
      <c r="K24" s="65" t="s">
        <v>137</v>
      </c>
      <c r="L24" s="2">
        <v>21</v>
      </c>
      <c r="M24" s="66"/>
      <c r="N24" s="66"/>
      <c r="O24" s="5"/>
      <c r="Q24" s="67"/>
    </row>
    <row r="25" spans="1:17" x14ac:dyDescent="0.3">
      <c r="A25" s="2" t="s">
        <v>70</v>
      </c>
      <c r="B25" s="2">
        <v>24</v>
      </c>
      <c r="C25" s="2">
        <v>13</v>
      </c>
      <c r="D25" s="65" t="s">
        <v>137</v>
      </c>
      <c r="E25" s="2">
        <v>2</v>
      </c>
      <c r="F25" s="2">
        <v>4</v>
      </c>
      <c r="G25" s="65" t="s">
        <v>137</v>
      </c>
      <c r="H25" s="2">
        <v>1</v>
      </c>
      <c r="I25" s="65" t="s">
        <v>137</v>
      </c>
      <c r="J25" s="65" t="s">
        <v>137</v>
      </c>
      <c r="K25" s="65" t="s">
        <v>137</v>
      </c>
      <c r="L25" s="2">
        <v>44</v>
      </c>
      <c r="M25" s="66"/>
      <c r="N25" s="66"/>
      <c r="O25" s="5"/>
      <c r="Q25" s="67"/>
    </row>
    <row r="26" spans="1:17" x14ac:dyDescent="0.3">
      <c r="A26" s="2" t="s">
        <v>71</v>
      </c>
      <c r="B26" s="2">
        <v>55</v>
      </c>
      <c r="C26" s="2">
        <v>11</v>
      </c>
      <c r="D26" s="65" t="s">
        <v>137</v>
      </c>
      <c r="E26" s="65" t="s">
        <v>137</v>
      </c>
      <c r="F26" s="2">
        <v>2</v>
      </c>
      <c r="G26" s="65" t="s">
        <v>137</v>
      </c>
      <c r="H26" s="65" t="s">
        <v>137</v>
      </c>
      <c r="I26" s="65" t="s">
        <v>137</v>
      </c>
      <c r="J26" s="65" t="s">
        <v>137</v>
      </c>
      <c r="K26" s="65" t="s">
        <v>137</v>
      </c>
      <c r="L26" s="2">
        <v>68</v>
      </c>
      <c r="M26" s="66"/>
      <c r="N26" s="66"/>
      <c r="O26" s="5"/>
      <c r="Q26" s="67"/>
    </row>
    <row r="27" spans="1:17" x14ac:dyDescent="0.3">
      <c r="A27" s="2" t="s">
        <v>72</v>
      </c>
      <c r="B27" s="2">
        <v>9</v>
      </c>
      <c r="C27" s="2">
        <v>5</v>
      </c>
      <c r="D27" s="2">
        <v>1</v>
      </c>
      <c r="E27" s="2">
        <v>1</v>
      </c>
      <c r="F27" s="2">
        <v>3</v>
      </c>
      <c r="G27" s="2">
        <v>3</v>
      </c>
      <c r="H27" s="2">
        <v>1</v>
      </c>
      <c r="I27" s="68">
        <v>2</v>
      </c>
      <c r="J27" s="2">
        <v>2</v>
      </c>
      <c r="K27" s="2"/>
      <c r="L27" s="2">
        <v>27</v>
      </c>
      <c r="M27" s="66"/>
      <c r="N27" s="66"/>
      <c r="O27" s="5"/>
      <c r="Q27" s="67"/>
    </row>
    <row r="28" spans="1:17" x14ac:dyDescent="0.3">
      <c r="A28" s="68" t="s">
        <v>75</v>
      </c>
      <c r="B28" s="68">
        <v>173</v>
      </c>
      <c r="C28" s="68">
        <v>80</v>
      </c>
      <c r="D28" s="68">
        <v>6</v>
      </c>
      <c r="E28" s="68">
        <v>5</v>
      </c>
      <c r="F28" s="68">
        <v>17</v>
      </c>
      <c r="G28" s="68">
        <v>8</v>
      </c>
      <c r="H28" s="68">
        <v>7</v>
      </c>
      <c r="I28" s="68">
        <v>4</v>
      </c>
      <c r="J28" s="68">
        <v>15</v>
      </c>
      <c r="K28" s="68">
        <v>3</v>
      </c>
      <c r="L28" s="68">
        <v>318</v>
      </c>
      <c r="M28" s="66"/>
      <c r="N28" s="66"/>
      <c r="O28" s="69"/>
      <c r="Q28" s="67"/>
    </row>
    <row r="29" spans="1:17" x14ac:dyDescent="0.3">
      <c r="B29" s="2"/>
      <c r="E29" s="2"/>
      <c r="F29" s="2"/>
      <c r="G29" s="2"/>
      <c r="I29" s="2"/>
      <c r="J29" s="2"/>
      <c r="K29" s="2"/>
      <c r="L29" s="2"/>
      <c r="M29" s="66"/>
      <c r="N29" s="66"/>
      <c r="O29" s="2"/>
      <c r="Q29" s="67"/>
    </row>
    <row r="30" spans="1:17" x14ac:dyDescent="0.3">
      <c r="A30" s="68" t="s">
        <v>35</v>
      </c>
      <c r="B30" s="68">
        <v>312</v>
      </c>
      <c r="C30" s="68">
        <v>99</v>
      </c>
      <c r="D30" s="68">
        <v>15</v>
      </c>
      <c r="E30" s="68">
        <v>13</v>
      </c>
      <c r="F30" s="68">
        <v>51</v>
      </c>
      <c r="G30" s="68">
        <v>23</v>
      </c>
      <c r="H30" s="68">
        <v>12</v>
      </c>
      <c r="I30" s="68">
        <v>6</v>
      </c>
      <c r="J30" s="68">
        <v>16</v>
      </c>
      <c r="K30" s="68">
        <v>6</v>
      </c>
      <c r="L30" s="68">
        <v>553</v>
      </c>
      <c r="M30" s="66"/>
      <c r="N30" s="66"/>
      <c r="O30" s="68"/>
      <c r="Q30" s="67"/>
    </row>
    <row r="31" spans="1:17" x14ac:dyDescent="0.3">
      <c r="A31" s="8" t="s">
        <v>214</v>
      </c>
      <c r="B31" s="71">
        <v>-0.63694267515923575</v>
      </c>
      <c r="C31" s="71">
        <v>-2.9411764705882351</v>
      </c>
      <c r="D31" s="71">
        <v>-11.76470588235294</v>
      </c>
      <c r="E31" s="71">
        <v>8.3333333333333321</v>
      </c>
      <c r="F31" s="71">
        <v>0</v>
      </c>
      <c r="G31" s="71">
        <v>0</v>
      </c>
      <c r="H31" s="71">
        <v>-7.6923076923076925</v>
      </c>
      <c r="I31" s="71">
        <v>0</v>
      </c>
      <c r="J31" s="71">
        <v>6.666666666666667</v>
      </c>
      <c r="K31" s="71">
        <v>-25</v>
      </c>
      <c r="L31" s="71">
        <v>-1.4260249554367201</v>
      </c>
      <c r="M31" s="72"/>
      <c r="N31" s="73"/>
      <c r="O31" s="73"/>
    </row>
    <row r="32" spans="1:17" x14ac:dyDescent="0.3">
      <c r="A32" s="13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72"/>
      <c r="N32" s="73"/>
      <c r="O32" s="73"/>
    </row>
    <row r="33" spans="1:1" x14ac:dyDescent="0.3">
      <c r="A33" s="2" t="s">
        <v>215</v>
      </c>
    </row>
    <row r="34" spans="1:1" x14ac:dyDescent="0.3">
      <c r="A34" s="2" t="s">
        <v>216</v>
      </c>
    </row>
    <row r="35" spans="1:1" x14ac:dyDescent="0.3">
      <c r="A35" s="61" t="s">
        <v>217</v>
      </c>
    </row>
  </sheetData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F56C7-DA97-43C1-98E4-E8BE3345F0AB}">
  <dimension ref="A1:D13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25.5546875" style="2" customWidth="1"/>
    <col min="2" max="2" width="18.33203125" style="2" customWidth="1"/>
    <col min="3" max="3" width="18.88671875" style="2" customWidth="1"/>
    <col min="4" max="4" width="19" style="2" customWidth="1"/>
    <col min="5" max="16384" width="9.109375" style="2"/>
  </cols>
  <sheetData>
    <row r="1" spans="1:4" ht="12.9" customHeight="1" x14ac:dyDescent="0.3">
      <c r="A1" s="54" t="s">
        <v>218</v>
      </c>
    </row>
    <row r="2" spans="1:4" x14ac:dyDescent="0.3">
      <c r="A2" s="55"/>
    </row>
    <row r="3" spans="1:4" ht="27.6" x14ac:dyDescent="0.3">
      <c r="A3" s="56" t="s">
        <v>219</v>
      </c>
      <c r="B3" s="56" t="s">
        <v>220</v>
      </c>
      <c r="C3" s="56" t="s">
        <v>221</v>
      </c>
      <c r="D3" s="56" t="s">
        <v>222</v>
      </c>
    </row>
    <row r="4" spans="1:4" ht="27.6" x14ac:dyDescent="0.3">
      <c r="A4" s="57" t="s">
        <v>223</v>
      </c>
      <c r="B4" s="57" t="s">
        <v>224</v>
      </c>
      <c r="C4" s="57" t="s">
        <v>225</v>
      </c>
      <c r="D4" s="58" t="s">
        <v>226</v>
      </c>
    </row>
    <row r="5" spans="1:4" ht="27.6" x14ac:dyDescent="0.3">
      <c r="A5" s="57" t="s">
        <v>227</v>
      </c>
      <c r="B5" s="57" t="s">
        <v>228</v>
      </c>
      <c r="C5" s="57" t="s">
        <v>229</v>
      </c>
      <c r="D5" s="58" t="s">
        <v>226</v>
      </c>
    </row>
    <row r="6" spans="1:4" ht="27.6" x14ac:dyDescent="0.3">
      <c r="A6" s="57" t="s">
        <v>230</v>
      </c>
      <c r="B6" s="57" t="s">
        <v>231</v>
      </c>
      <c r="C6" s="57" t="s">
        <v>232</v>
      </c>
      <c r="D6" s="58" t="s">
        <v>226</v>
      </c>
    </row>
    <row r="7" spans="1:4" ht="93" customHeight="1" x14ac:dyDescent="0.3">
      <c r="A7" s="260" t="s">
        <v>233</v>
      </c>
      <c r="B7" s="260" t="s">
        <v>234</v>
      </c>
      <c r="C7" s="260" t="s">
        <v>235</v>
      </c>
      <c r="D7" s="261" t="s">
        <v>236</v>
      </c>
    </row>
    <row r="8" spans="1:4" ht="12.9" customHeight="1" x14ac:dyDescent="0.3">
      <c r="A8" s="260"/>
      <c r="B8" s="260"/>
      <c r="C8" s="260"/>
      <c r="D8" s="261"/>
    </row>
    <row r="9" spans="1:4" ht="82.8" x14ac:dyDescent="0.3">
      <c r="A9" s="57" t="s">
        <v>237</v>
      </c>
      <c r="B9" s="57" t="s">
        <v>238</v>
      </c>
      <c r="C9" s="57" t="s">
        <v>235</v>
      </c>
      <c r="D9" s="58" t="s">
        <v>239</v>
      </c>
    </row>
    <row r="10" spans="1:4" ht="27.6" x14ac:dyDescent="0.3">
      <c r="A10" s="57" t="s">
        <v>240</v>
      </c>
      <c r="B10" s="57" t="s">
        <v>241</v>
      </c>
      <c r="C10" s="57" t="s">
        <v>242</v>
      </c>
      <c r="D10" s="58" t="s">
        <v>72</v>
      </c>
    </row>
    <row r="11" spans="1:4" ht="138" x14ac:dyDescent="0.3">
      <c r="A11" s="57" t="s">
        <v>243</v>
      </c>
      <c r="B11" s="57" t="s">
        <v>244</v>
      </c>
      <c r="C11" s="57" t="s">
        <v>245</v>
      </c>
      <c r="D11" s="58" t="s">
        <v>226</v>
      </c>
    </row>
    <row r="12" spans="1:4" ht="55.2" x14ac:dyDescent="0.3">
      <c r="A12" s="59" t="s">
        <v>246</v>
      </c>
      <c r="B12" s="59" t="s">
        <v>247</v>
      </c>
      <c r="C12" s="59" t="s">
        <v>248</v>
      </c>
      <c r="D12" s="60" t="s">
        <v>226</v>
      </c>
    </row>
    <row r="13" spans="1:4" x14ac:dyDescent="0.3">
      <c r="A13" s="61" t="s">
        <v>249</v>
      </c>
    </row>
  </sheetData>
  <mergeCells count="4">
    <mergeCell ref="A7:A8"/>
    <mergeCell ref="B7:B8"/>
    <mergeCell ref="C7:C8"/>
    <mergeCell ref="D7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24.33203125" style="2" customWidth="1"/>
    <col min="2" max="2" width="13" style="2" customWidth="1"/>
    <col min="3" max="3" width="13.5546875" style="2" customWidth="1"/>
    <col min="4" max="5" width="11.6640625" style="2" customWidth="1"/>
    <col min="6" max="16384" width="9.109375" style="2"/>
  </cols>
  <sheetData>
    <row r="1" spans="1:5" x14ac:dyDescent="0.3">
      <c r="A1" s="191" t="s">
        <v>327</v>
      </c>
      <c r="B1" s="191"/>
      <c r="C1" s="191"/>
      <c r="D1" s="191"/>
      <c r="E1" s="191"/>
    </row>
    <row r="2" spans="1:5" x14ac:dyDescent="0.3">
      <c r="A2" s="191"/>
      <c r="B2" s="191"/>
      <c r="C2" s="191"/>
      <c r="D2" s="191"/>
      <c r="E2" s="191"/>
    </row>
    <row r="3" spans="1:5" ht="41.4" x14ac:dyDescent="0.3">
      <c r="A3" s="192"/>
      <c r="B3" s="193" t="s">
        <v>12</v>
      </c>
      <c r="C3" s="194" t="s">
        <v>13</v>
      </c>
      <c r="D3" s="193" t="s">
        <v>14</v>
      </c>
      <c r="E3" s="193" t="s">
        <v>15</v>
      </c>
    </row>
    <row r="4" spans="1:5" ht="14.4" customHeight="1" x14ac:dyDescent="0.3">
      <c r="A4" s="107"/>
      <c r="B4" s="159"/>
      <c r="C4" s="159"/>
      <c r="E4" s="159"/>
    </row>
    <row r="5" spans="1:5" x14ac:dyDescent="0.3">
      <c r="A5" s="104" t="s">
        <v>16</v>
      </c>
      <c r="B5" s="159">
        <v>19148</v>
      </c>
      <c r="C5" s="159">
        <v>3051</v>
      </c>
      <c r="D5" s="159">
        <v>101</v>
      </c>
      <c r="E5" s="159">
        <v>22300</v>
      </c>
    </row>
    <row r="6" spans="1:5" x14ac:dyDescent="0.3">
      <c r="A6" s="104" t="s">
        <v>17</v>
      </c>
      <c r="B6" s="214">
        <v>8.6472991375397186</v>
      </c>
      <c r="C6" s="214">
        <v>18.485436893203882</v>
      </c>
      <c r="D6" s="214">
        <v>10.989010989010989</v>
      </c>
      <c r="E6" s="214">
        <v>9.9063578117299151</v>
      </c>
    </row>
    <row r="7" spans="1:5" ht="24" customHeight="1" x14ac:dyDescent="0.3">
      <c r="A7" s="195" t="s">
        <v>18</v>
      </c>
      <c r="B7" s="159">
        <v>23200</v>
      </c>
      <c r="C7" s="159">
        <v>1747</v>
      </c>
      <c r="D7" s="159">
        <v>186</v>
      </c>
      <c r="E7" s="159">
        <v>25133</v>
      </c>
    </row>
    <row r="8" spans="1:5" ht="17.100000000000001" customHeight="1" x14ac:dyDescent="0.3">
      <c r="A8" s="104" t="s">
        <v>17</v>
      </c>
      <c r="B8" s="214">
        <v>-9.8924146502505153</v>
      </c>
      <c r="C8" s="214">
        <v>13.885267275097785</v>
      </c>
      <c r="D8" s="214">
        <v>-3.6269430051813467</v>
      </c>
      <c r="E8" s="214">
        <v>-8.5207832860158685</v>
      </c>
    </row>
    <row r="9" spans="1:5" ht="18" customHeight="1" x14ac:dyDescent="0.3">
      <c r="A9" s="191" t="s">
        <v>19</v>
      </c>
      <c r="B9" s="159">
        <v>-8123</v>
      </c>
      <c r="C9" s="159">
        <v>1041</v>
      </c>
      <c r="D9" s="159">
        <v>-102</v>
      </c>
      <c r="E9" s="159">
        <v>-7184</v>
      </c>
    </row>
    <row r="10" spans="1:5" x14ac:dyDescent="0.3">
      <c r="A10" s="191" t="s">
        <v>20</v>
      </c>
      <c r="B10" s="159">
        <v>-4052</v>
      </c>
      <c r="C10" s="159">
        <v>1304</v>
      </c>
      <c r="D10" s="159">
        <v>-85</v>
      </c>
      <c r="E10" s="159">
        <v>-2833</v>
      </c>
    </row>
    <row r="11" spans="1:5" ht="15.6" customHeight="1" x14ac:dyDescent="0.3">
      <c r="A11" s="195" t="s">
        <v>21</v>
      </c>
      <c r="B11" s="159">
        <v>605009</v>
      </c>
      <c r="C11" s="159">
        <v>91367</v>
      </c>
      <c r="D11" s="159">
        <v>12374</v>
      </c>
      <c r="E11" s="159">
        <v>708750</v>
      </c>
    </row>
    <row r="12" spans="1:5" ht="17.100000000000001" customHeight="1" x14ac:dyDescent="0.3">
      <c r="A12" s="104" t="s">
        <v>17</v>
      </c>
      <c r="B12" s="214">
        <v>-0.86305212723423508</v>
      </c>
      <c r="C12" s="214">
        <v>3.0021194083694085</v>
      </c>
      <c r="D12" s="214">
        <v>0.83116036505867019</v>
      </c>
      <c r="E12" s="214">
        <v>-0.36101996575371353</v>
      </c>
    </row>
    <row r="13" spans="1:5" ht="10.5" customHeight="1" x14ac:dyDescent="0.3">
      <c r="A13" s="191"/>
      <c r="B13" s="215"/>
      <c r="C13" s="215"/>
      <c r="D13" s="215"/>
      <c r="E13" s="215"/>
    </row>
    <row r="14" spans="1:5" x14ac:dyDescent="0.3">
      <c r="A14" s="196" t="s">
        <v>22</v>
      </c>
      <c r="B14" s="214">
        <f>+B11/$E$11*100</f>
        <v>85.362821869488542</v>
      </c>
      <c r="C14" s="214">
        <f>+C11/$E$11*100</f>
        <v>12.891287477954144</v>
      </c>
      <c r="D14" s="214">
        <f>+D11/$E$11*100</f>
        <v>1.7458906525573192</v>
      </c>
      <c r="E14" s="160">
        <v>100</v>
      </c>
    </row>
    <row r="15" spans="1:5" x14ac:dyDescent="0.3">
      <c r="A15" s="197"/>
      <c r="B15" s="198"/>
      <c r="C15" s="198"/>
      <c r="D15" s="198"/>
      <c r="E15" s="198"/>
    </row>
    <row r="16" spans="1:5" x14ac:dyDescent="0.3">
      <c r="A16" s="104" t="s">
        <v>11</v>
      </c>
    </row>
    <row r="17" spans="2:5" x14ac:dyDescent="0.3">
      <c r="B17" s="4"/>
    </row>
    <row r="21" spans="2:5" x14ac:dyDescent="0.3">
      <c r="B21" s="104"/>
      <c r="C21" s="195"/>
      <c r="D21" s="191"/>
      <c r="E21" s="104"/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7F0F4-B16F-4BB1-BC8F-BA30138C0E7D}">
  <dimension ref="A1:J24"/>
  <sheetViews>
    <sheetView zoomScale="80" zoomScaleNormal="80" workbookViewId="0">
      <selection activeCell="A25" sqref="A25"/>
    </sheetView>
  </sheetViews>
  <sheetFormatPr defaultColWidth="11.5546875" defaultRowHeight="13.8" x14ac:dyDescent="0.3"/>
  <cols>
    <col min="1" max="1" width="44" style="2" customWidth="1"/>
    <col min="2" max="16384" width="11.5546875" style="2"/>
  </cols>
  <sheetData>
    <row r="1" spans="1:10" ht="14.4" customHeight="1" x14ac:dyDescent="0.3">
      <c r="A1" s="47" t="s">
        <v>250</v>
      </c>
      <c r="B1" s="48"/>
      <c r="C1" s="48"/>
      <c r="D1" s="48"/>
      <c r="E1" s="48"/>
      <c r="F1" s="48">
        <v>2017</v>
      </c>
      <c r="G1" s="48">
        <v>2018</v>
      </c>
      <c r="H1" s="48">
        <v>2019</v>
      </c>
      <c r="I1" s="48">
        <v>2020</v>
      </c>
      <c r="J1" s="48">
        <v>2021</v>
      </c>
    </row>
    <row r="2" spans="1:10" ht="14.4" customHeight="1" x14ac:dyDescent="0.3">
      <c r="A2" s="47"/>
      <c r="B2" s="48"/>
      <c r="C2" s="48"/>
      <c r="D2" s="48"/>
      <c r="E2" s="48"/>
      <c r="F2" s="48"/>
      <c r="G2" s="48"/>
      <c r="H2" s="48"/>
      <c r="I2" s="48"/>
      <c r="J2" s="48"/>
    </row>
    <row r="3" spans="1:10" x14ac:dyDescent="0.3">
      <c r="A3" s="1"/>
      <c r="B3" s="1">
        <v>2018</v>
      </c>
      <c r="C3" s="1">
        <v>2019</v>
      </c>
      <c r="D3" s="1">
        <v>2020</v>
      </c>
      <c r="E3" s="1">
        <v>2021</v>
      </c>
    </row>
    <row r="4" spans="1:10" x14ac:dyDescent="0.3">
      <c r="A4" s="49" t="s">
        <v>251</v>
      </c>
      <c r="B4" s="32">
        <v>921869</v>
      </c>
      <c r="C4" s="32">
        <v>901435</v>
      </c>
      <c r="D4" s="32">
        <v>892194</v>
      </c>
      <c r="E4" s="32">
        <v>883939</v>
      </c>
    </row>
    <row r="5" spans="1:10" x14ac:dyDescent="0.3">
      <c r="A5" s="50" t="s">
        <v>252</v>
      </c>
      <c r="B5" s="4">
        <v>668791</v>
      </c>
      <c r="C5" s="4">
        <v>652402</v>
      </c>
      <c r="D5" s="4">
        <v>642400</v>
      </c>
      <c r="E5" s="4">
        <v>633579</v>
      </c>
    </row>
    <row r="6" spans="1:10" x14ac:dyDescent="0.3">
      <c r="A6" s="50" t="s">
        <v>253</v>
      </c>
      <c r="B6" s="4">
        <v>253078</v>
      </c>
      <c r="C6" s="4">
        <v>249033</v>
      </c>
      <c r="D6" s="4">
        <v>249794</v>
      </c>
      <c r="E6" s="4">
        <v>250360</v>
      </c>
    </row>
    <row r="7" spans="1:10" x14ac:dyDescent="0.3">
      <c r="A7" s="50"/>
      <c r="B7" s="4"/>
      <c r="C7" s="4"/>
      <c r="D7" s="4"/>
      <c r="E7" s="4"/>
    </row>
    <row r="8" spans="1:10" x14ac:dyDescent="0.3">
      <c r="A8" s="49" t="s">
        <v>254</v>
      </c>
      <c r="B8" s="32">
        <v>678588</v>
      </c>
      <c r="C8" s="32">
        <v>666023</v>
      </c>
      <c r="D8" s="32">
        <v>662062</v>
      </c>
      <c r="E8" s="32">
        <v>658347</v>
      </c>
    </row>
    <row r="9" spans="1:10" x14ac:dyDescent="0.3">
      <c r="A9" s="50" t="s">
        <v>252</v>
      </c>
      <c r="B9" s="4">
        <v>486145</v>
      </c>
      <c r="C9" s="4">
        <v>476187</v>
      </c>
      <c r="D9" s="4">
        <v>470548</v>
      </c>
      <c r="E9" s="4">
        <v>466096</v>
      </c>
    </row>
    <row r="10" spans="1:10" x14ac:dyDescent="0.3">
      <c r="A10" s="50" t="s">
        <v>253</v>
      </c>
      <c r="B10" s="4">
        <v>192443</v>
      </c>
      <c r="C10" s="4">
        <v>189836</v>
      </c>
      <c r="D10" s="4">
        <v>191514</v>
      </c>
      <c r="E10" s="4">
        <v>192251</v>
      </c>
    </row>
    <row r="11" spans="1:10" x14ac:dyDescent="0.3">
      <c r="A11" s="50"/>
      <c r="B11" s="4"/>
      <c r="C11" s="4"/>
      <c r="D11" s="4"/>
      <c r="E11" s="4"/>
    </row>
    <row r="12" spans="1:10" x14ac:dyDescent="0.3">
      <c r="A12" s="49" t="s">
        <v>255</v>
      </c>
      <c r="B12" s="32">
        <v>186341</v>
      </c>
      <c r="C12" s="32">
        <v>179201</v>
      </c>
      <c r="D12" s="32">
        <v>176057</v>
      </c>
      <c r="E12" s="32">
        <v>171487</v>
      </c>
    </row>
    <row r="13" spans="1:10" x14ac:dyDescent="0.3">
      <c r="A13" s="50" t="s">
        <v>252</v>
      </c>
      <c r="B13" s="4">
        <v>151660</v>
      </c>
      <c r="C13" s="4">
        <v>145538</v>
      </c>
      <c r="D13" s="4">
        <v>142859</v>
      </c>
      <c r="E13" s="4">
        <v>138624</v>
      </c>
    </row>
    <row r="14" spans="1:10" x14ac:dyDescent="0.3">
      <c r="A14" s="50" t="s">
        <v>253</v>
      </c>
      <c r="B14" s="4">
        <v>34681</v>
      </c>
      <c r="C14" s="4">
        <v>33663</v>
      </c>
      <c r="D14" s="4">
        <v>33198</v>
      </c>
      <c r="E14" s="4">
        <v>32863</v>
      </c>
    </row>
    <row r="15" spans="1:10" x14ac:dyDescent="0.3">
      <c r="A15" s="50"/>
      <c r="B15" s="4"/>
      <c r="C15" s="4"/>
      <c r="D15" s="4"/>
      <c r="E15" s="4"/>
    </row>
    <row r="16" spans="1:10" x14ac:dyDescent="0.3">
      <c r="A16" s="49" t="s">
        <v>256</v>
      </c>
      <c r="B16" s="32">
        <v>56940</v>
      </c>
      <c r="C16" s="32">
        <v>56211</v>
      </c>
      <c r="D16" s="32">
        <v>54075</v>
      </c>
      <c r="E16" s="32">
        <v>54105</v>
      </c>
    </row>
    <row r="17" spans="1:10" x14ac:dyDescent="0.3">
      <c r="A17" s="50" t="s">
        <v>252</v>
      </c>
      <c r="B17" s="4">
        <v>30986</v>
      </c>
      <c r="C17" s="4">
        <v>30677</v>
      </c>
      <c r="D17" s="4">
        <v>28993</v>
      </c>
      <c r="E17" s="4">
        <v>28859</v>
      </c>
    </row>
    <row r="18" spans="1:10" x14ac:dyDescent="0.3">
      <c r="A18" s="50" t="s">
        <v>253</v>
      </c>
      <c r="B18" s="4">
        <v>25954</v>
      </c>
      <c r="C18" s="4">
        <v>25534</v>
      </c>
      <c r="D18" s="4">
        <v>25082</v>
      </c>
      <c r="E18" s="4">
        <v>25246</v>
      </c>
    </row>
    <row r="19" spans="1:10" x14ac:dyDescent="0.3">
      <c r="A19" s="51" t="s">
        <v>257</v>
      </c>
      <c r="B19" s="13">
        <v>362</v>
      </c>
      <c r="C19" s="13">
        <v>359</v>
      </c>
      <c r="D19" s="13">
        <v>339</v>
      </c>
      <c r="E19" s="13">
        <v>334</v>
      </c>
    </row>
    <row r="20" spans="1:10" x14ac:dyDescent="0.3">
      <c r="A20" s="51" t="s">
        <v>258</v>
      </c>
      <c r="B20" s="28">
        <v>8740</v>
      </c>
      <c r="C20" s="28">
        <v>8751</v>
      </c>
      <c r="D20" s="28">
        <v>8805</v>
      </c>
      <c r="E20" s="28">
        <v>9041</v>
      </c>
    </row>
    <row r="21" spans="1:10" x14ac:dyDescent="0.3">
      <c r="A21" s="51" t="s">
        <v>259</v>
      </c>
      <c r="B21" s="28">
        <v>11645</v>
      </c>
      <c r="C21" s="28">
        <v>11149</v>
      </c>
      <c r="D21" s="28">
        <v>10553</v>
      </c>
      <c r="E21" s="28">
        <v>10361</v>
      </c>
    </row>
    <row r="22" spans="1:10" x14ac:dyDescent="0.3">
      <c r="A22" s="52" t="s">
        <v>260</v>
      </c>
      <c r="B22" s="53">
        <v>5207</v>
      </c>
      <c r="C22" s="53">
        <v>5275</v>
      </c>
      <c r="D22" s="53">
        <v>5385</v>
      </c>
      <c r="E22" s="53">
        <v>5510</v>
      </c>
      <c r="F22" s="28"/>
      <c r="G22" s="28"/>
      <c r="H22" s="28"/>
      <c r="I22" s="28"/>
      <c r="J22" s="28"/>
    </row>
    <row r="24" spans="1:10" x14ac:dyDescent="0.3">
      <c r="A24" s="2" t="s">
        <v>346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4F9C6-B210-4553-A56E-50FFCBFD87A9}">
  <dimension ref="A1:F43"/>
  <sheetViews>
    <sheetView zoomScale="80" zoomScaleNormal="80" workbookViewId="0">
      <selection activeCell="F2" sqref="F2"/>
    </sheetView>
  </sheetViews>
  <sheetFormatPr defaultColWidth="9.5546875" defaultRowHeight="13.8" x14ac:dyDescent="0.3"/>
  <cols>
    <col min="1" max="16384" width="9.5546875" style="44"/>
  </cols>
  <sheetData>
    <row r="1" spans="1:6" ht="12.75" customHeight="1" x14ac:dyDescent="0.3">
      <c r="F1" s="45" t="s">
        <v>261</v>
      </c>
    </row>
    <row r="2" spans="1:6" ht="12.75" customHeight="1" x14ac:dyDescent="0.3"/>
    <row r="3" spans="1:6" ht="12.75" customHeight="1" x14ac:dyDescent="0.3">
      <c r="A3" s="43"/>
      <c r="B3" s="43"/>
      <c r="C3" s="231" t="s">
        <v>262</v>
      </c>
      <c r="D3" s="231" t="s">
        <v>263</v>
      </c>
    </row>
    <row r="4" spans="1:6" ht="12.75" customHeight="1" x14ac:dyDescent="0.3">
      <c r="A4" s="232">
        <v>2016</v>
      </c>
      <c r="B4" s="232"/>
      <c r="C4" s="43">
        <v>101.1</v>
      </c>
      <c r="D4" s="233">
        <v>99.6</v>
      </c>
    </row>
    <row r="5" spans="1:6" ht="12.75" customHeight="1" x14ac:dyDescent="0.3">
      <c r="A5" s="232">
        <v>2017</v>
      </c>
      <c r="B5" s="232"/>
      <c r="C5" s="43">
        <v>103.1</v>
      </c>
      <c r="D5" s="233">
        <v>98.7</v>
      </c>
    </row>
    <row r="6" spans="1:6" ht="12.75" customHeight="1" x14ac:dyDescent="0.3">
      <c r="A6" s="232">
        <v>2018</v>
      </c>
      <c r="B6" s="232"/>
      <c r="C6" s="43">
        <v>104.2</v>
      </c>
      <c r="D6" s="233">
        <v>98.5</v>
      </c>
    </row>
    <row r="7" spans="1:6" ht="12.75" customHeight="1" x14ac:dyDescent="0.3">
      <c r="A7" s="234">
        <v>2019</v>
      </c>
      <c r="B7" s="235"/>
      <c r="C7" s="236">
        <v>105.5</v>
      </c>
      <c r="D7" s="236">
        <v>98.4</v>
      </c>
    </row>
    <row r="8" spans="1:6" ht="12.75" customHeight="1" x14ac:dyDescent="0.3">
      <c r="A8" s="234">
        <v>2020</v>
      </c>
      <c r="B8" s="235"/>
      <c r="C8" s="236">
        <v>110</v>
      </c>
      <c r="D8" s="236">
        <v>102.4</v>
      </c>
    </row>
    <row r="9" spans="1:6" ht="12.75" customHeight="1" x14ac:dyDescent="0.3">
      <c r="A9" s="234">
        <v>2021</v>
      </c>
      <c r="B9" s="235"/>
      <c r="C9" s="236">
        <v>112</v>
      </c>
      <c r="D9" s="236">
        <v>101.6</v>
      </c>
    </row>
    <row r="10" spans="1:6" ht="12.75" customHeight="1" x14ac:dyDescent="0.3">
      <c r="A10" s="262">
        <v>2022</v>
      </c>
      <c r="B10" s="44" t="s">
        <v>264</v>
      </c>
      <c r="C10" s="236">
        <v>109.5</v>
      </c>
      <c r="D10" s="236">
        <v>93.2</v>
      </c>
    </row>
    <row r="11" spans="1:6" ht="12.75" customHeight="1" x14ac:dyDescent="0.3">
      <c r="A11" s="262"/>
      <c r="B11" s="44" t="s">
        <v>265</v>
      </c>
      <c r="C11" s="236">
        <v>118.2</v>
      </c>
      <c r="D11" s="236">
        <v>97.4</v>
      </c>
    </row>
    <row r="12" spans="1:6" ht="12.75" customHeight="1" x14ac:dyDescent="0.3"/>
    <row r="13" spans="1:6" ht="12.75" customHeight="1" x14ac:dyDescent="0.3"/>
    <row r="14" spans="1:6" ht="12.75" customHeight="1" x14ac:dyDescent="0.3"/>
    <row r="15" spans="1:6" ht="12.75" customHeight="1" x14ac:dyDescent="0.3"/>
    <row r="16" spans="1:6" ht="12.75" customHeight="1" x14ac:dyDescent="0.3"/>
    <row r="17" spans="1:6" ht="12.75" customHeight="1" x14ac:dyDescent="0.3">
      <c r="A17" s="46"/>
      <c r="B17" s="46"/>
      <c r="F17" s="45" t="s">
        <v>266</v>
      </c>
    </row>
    <row r="18" spans="1:6" ht="12.75" customHeight="1" x14ac:dyDescent="0.3"/>
    <row r="19" spans="1:6" ht="12.75" customHeight="1" x14ac:dyDescent="0.3"/>
    <row r="36" spans="1:1" ht="14.4" customHeight="1" x14ac:dyDescent="0.3"/>
    <row r="39" spans="1:1" x14ac:dyDescent="0.3">
      <c r="A39" s="46"/>
    </row>
    <row r="40" spans="1:1" x14ac:dyDescent="0.3">
      <c r="A40" s="46"/>
    </row>
    <row r="41" spans="1:1" x14ac:dyDescent="0.3">
      <c r="A41" s="46"/>
    </row>
    <row r="42" spans="1:1" x14ac:dyDescent="0.3">
      <c r="A42" s="46"/>
    </row>
    <row r="43" spans="1:1" x14ac:dyDescent="0.3">
      <c r="A43" s="46"/>
    </row>
  </sheetData>
  <mergeCells count="1">
    <mergeCell ref="A10:A11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AA2B5-A5E7-492C-ACC8-F61D0B80E3AA}">
  <dimension ref="A1:A22"/>
  <sheetViews>
    <sheetView zoomScale="80" zoomScaleNormal="80" workbookViewId="0">
      <selection activeCell="A2" sqref="A2"/>
    </sheetView>
  </sheetViews>
  <sheetFormatPr defaultColWidth="9.5546875" defaultRowHeight="13.8" x14ac:dyDescent="0.3"/>
  <cols>
    <col min="1" max="16384" width="9.5546875" style="43"/>
  </cols>
  <sheetData>
    <row r="1" spans="1:1" x14ac:dyDescent="0.3">
      <c r="A1" s="42" t="s">
        <v>267</v>
      </c>
    </row>
    <row r="22" spans="1:1" x14ac:dyDescent="0.3">
      <c r="A22" s="42" t="s">
        <v>266</v>
      </c>
    </row>
  </sheetData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C8ABA-36CB-43F8-B002-F85162643812}">
  <dimension ref="A1:F26"/>
  <sheetViews>
    <sheetView zoomScale="80" zoomScaleNormal="80" workbookViewId="0">
      <selection activeCell="F1" sqref="F1"/>
    </sheetView>
  </sheetViews>
  <sheetFormatPr defaultColWidth="9.5546875" defaultRowHeight="13.8" x14ac:dyDescent="0.3"/>
  <cols>
    <col min="1" max="1" width="5.33203125" style="40" customWidth="1"/>
    <col min="2" max="16384" width="9.5546875" style="40"/>
  </cols>
  <sheetData>
    <row r="1" spans="1:6" ht="12.75" customHeight="1" x14ac:dyDescent="0.3">
      <c r="C1" s="237" t="s">
        <v>268</v>
      </c>
      <c r="D1" s="237" t="s">
        <v>269</v>
      </c>
      <c r="F1" s="41" t="s">
        <v>270</v>
      </c>
    </row>
    <row r="2" spans="1:6" x14ac:dyDescent="0.3">
      <c r="A2" s="234">
        <v>2020</v>
      </c>
      <c r="B2" s="235" t="s">
        <v>271</v>
      </c>
      <c r="C2" s="238">
        <v>104.5</v>
      </c>
      <c r="D2" s="238">
        <v>94.6</v>
      </c>
      <c r="F2" s="41" t="s">
        <v>272</v>
      </c>
    </row>
    <row r="3" spans="1:6" x14ac:dyDescent="0.3">
      <c r="A3" s="234"/>
      <c r="B3" s="235" t="s">
        <v>273</v>
      </c>
      <c r="C3" s="238">
        <v>106.3</v>
      </c>
      <c r="D3" s="238">
        <v>101.3</v>
      </c>
    </row>
    <row r="4" spans="1:6" x14ac:dyDescent="0.3">
      <c r="A4" s="234"/>
      <c r="B4" s="235" t="s">
        <v>274</v>
      </c>
      <c r="C4" s="238">
        <v>106.5</v>
      </c>
      <c r="D4" s="238">
        <v>99.6</v>
      </c>
    </row>
    <row r="5" spans="1:6" x14ac:dyDescent="0.3">
      <c r="A5" s="234"/>
      <c r="B5" s="235" t="s">
        <v>275</v>
      </c>
      <c r="C5" s="238">
        <v>107.7</v>
      </c>
      <c r="D5" s="238">
        <v>100.2</v>
      </c>
    </row>
    <row r="6" spans="1:6" x14ac:dyDescent="0.3">
      <c r="A6" s="234"/>
      <c r="B6" s="235" t="s">
        <v>276</v>
      </c>
      <c r="C6" s="238">
        <v>109</v>
      </c>
      <c r="D6" s="238">
        <v>87.1</v>
      </c>
    </row>
    <row r="7" spans="1:6" x14ac:dyDescent="0.3">
      <c r="A7" s="234"/>
      <c r="B7" s="235" t="s">
        <v>277</v>
      </c>
      <c r="C7" s="238">
        <v>108.2</v>
      </c>
      <c r="D7" s="238">
        <v>91.3</v>
      </c>
    </row>
    <row r="8" spans="1:6" x14ac:dyDescent="0.3">
      <c r="A8" s="234">
        <v>2021</v>
      </c>
      <c r="B8" s="235" t="s">
        <v>278</v>
      </c>
      <c r="C8" s="238">
        <v>108.3</v>
      </c>
      <c r="D8" s="238">
        <v>88.8</v>
      </c>
    </row>
    <row r="9" spans="1:6" x14ac:dyDescent="0.3">
      <c r="A9" s="234"/>
      <c r="B9" s="235" t="s">
        <v>279</v>
      </c>
      <c r="C9" s="238">
        <v>106.5</v>
      </c>
      <c r="D9" s="238">
        <v>100.4</v>
      </c>
    </row>
    <row r="10" spans="1:6" x14ac:dyDescent="0.3">
      <c r="A10" s="234"/>
      <c r="B10" s="235" t="s">
        <v>280</v>
      </c>
      <c r="C10" s="238">
        <v>108.5</v>
      </c>
      <c r="D10" s="238">
        <v>93.3</v>
      </c>
    </row>
    <row r="11" spans="1:6" x14ac:dyDescent="0.3">
      <c r="A11" s="234"/>
      <c r="B11" s="235" t="s">
        <v>281</v>
      </c>
      <c r="C11" s="238">
        <v>109.4</v>
      </c>
      <c r="D11" s="238">
        <v>92.8</v>
      </c>
    </row>
    <row r="12" spans="1:6" x14ac:dyDescent="0.3">
      <c r="A12" s="234"/>
      <c r="B12" s="235" t="s">
        <v>282</v>
      </c>
      <c r="C12" s="238">
        <v>106.9</v>
      </c>
      <c r="D12" s="238">
        <v>100.9</v>
      </c>
    </row>
    <row r="13" spans="1:6" x14ac:dyDescent="0.3">
      <c r="A13" s="234"/>
      <c r="B13" s="235" t="s">
        <v>283</v>
      </c>
      <c r="C13" s="238">
        <v>108.1</v>
      </c>
      <c r="D13" s="238">
        <v>104.4</v>
      </c>
    </row>
    <row r="14" spans="1:6" x14ac:dyDescent="0.3">
      <c r="A14" s="234"/>
      <c r="B14" s="235" t="s">
        <v>271</v>
      </c>
      <c r="C14" s="238">
        <v>107.5</v>
      </c>
      <c r="D14" s="238">
        <v>102.7</v>
      </c>
    </row>
    <row r="15" spans="1:6" x14ac:dyDescent="0.3">
      <c r="A15" s="234"/>
      <c r="B15" s="235" t="s">
        <v>273</v>
      </c>
      <c r="C15" s="238">
        <v>108.6</v>
      </c>
      <c r="D15" s="238">
        <v>103.8</v>
      </c>
    </row>
    <row r="16" spans="1:6" x14ac:dyDescent="0.3">
      <c r="A16" s="234"/>
      <c r="B16" s="235" t="s">
        <v>274</v>
      </c>
      <c r="C16" s="238">
        <v>109.2</v>
      </c>
      <c r="D16" s="238">
        <v>105</v>
      </c>
    </row>
    <row r="17" spans="1:6" x14ac:dyDescent="0.3">
      <c r="A17" s="234"/>
      <c r="B17" s="235" t="s">
        <v>275</v>
      </c>
      <c r="C17" s="238">
        <v>109.4</v>
      </c>
      <c r="D17" s="238">
        <v>105.3</v>
      </c>
    </row>
    <row r="18" spans="1:6" x14ac:dyDescent="0.3">
      <c r="A18" s="234"/>
      <c r="B18" s="235" t="s">
        <v>276</v>
      </c>
      <c r="C18" s="238">
        <v>109.1</v>
      </c>
      <c r="D18" s="238">
        <v>104.6</v>
      </c>
    </row>
    <row r="19" spans="1:6" x14ac:dyDescent="0.3">
      <c r="A19" s="234"/>
      <c r="B19" s="235" t="s">
        <v>277</v>
      </c>
      <c r="C19" s="238">
        <v>111</v>
      </c>
      <c r="D19" s="238">
        <v>104.7</v>
      </c>
    </row>
    <row r="20" spans="1:6" x14ac:dyDescent="0.3">
      <c r="A20" s="234">
        <v>2022</v>
      </c>
      <c r="B20" s="235" t="s">
        <v>284</v>
      </c>
      <c r="C20" s="238">
        <v>111</v>
      </c>
      <c r="D20" s="238">
        <v>104</v>
      </c>
    </row>
    <row r="21" spans="1:6" ht="27.6" x14ac:dyDescent="0.3">
      <c r="A21" s="234"/>
      <c r="B21" s="235" t="s">
        <v>285</v>
      </c>
      <c r="C21" s="238">
        <v>110.4</v>
      </c>
      <c r="D21" s="238">
        <v>105.7</v>
      </c>
    </row>
    <row r="22" spans="1:6" x14ac:dyDescent="0.3">
      <c r="A22" s="234"/>
      <c r="B22" s="235" t="s">
        <v>286</v>
      </c>
      <c r="C22" s="238">
        <v>110.5</v>
      </c>
      <c r="D22" s="238">
        <v>105.1</v>
      </c>
    </row>
    <row r="23" spans="1:6" x14ac:dyDescent="0.3">
      <c r="A23" s="234"/>
      <c r="B23" s="235" t="s">
        <v>287</v>
      </c>
      <c r="C23" s="238">
        <v>111.3</v>
      </c>
      <c r="D23" s="238">
        <v>104.7</v>
      </c>
    </row>
    <row r="24" spans="1:6" x14ac:dyDescent="0.3">
      <c r="A24" s="234"/>
      <c r="B24" s="235" t="s">
        <v>288</v>
      </c>
      <c r="C24" s="238">
        <v>112.9</v>
      </c>
      <c r="D24" s="238">
        <v>107.5</v>
      </c>
      <c r="F24" s="41" t="s">
        <v>266</v>
      </c>
    </row>
    <row r="25" spans="1:6" x14ac:dyDescent="0.3">
      <c r="A25" s="234"/>
      <c r="B25" s="235" t="s">
        <v>289</v>
      </c>
      <c r="C25" s="238">
        <v>113.4</v>
      </c>
      <c r="D25" s="238">
        <v>105.1</v>
      </c>
    </row>
    <row r="26" spans="1:6" x14ac:dyDescent="0.3">
      <c r="A26" s="234"/>
      <c r="B26" s="235" t="s">
        <v>290</v>
      </c>
      <c r="C26" s="238">
        <v>114.8</v>
      </c>
      <c r="D26" s="238">
        <v>106.5</v>
      </c>
    </row>
  </sheetData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72025-161D-44BD-847E-506DBCBC0398}">
  <dimension ref="A1:E27"/>
  <sheetViews>
    <sheetView zoomScale="80" zoomScaleNormal="80" workbookViewId="0">
      <selection activeCell="A2" sqref="A2"/>
    </sheetView>
  </sheetViews>
  <sheetFormatPr defaultColWidth="8.6640625" defaultRowHeight="13.8" x14ac:dyDescent="0.3"/>
  <cols>
    <col min="1" max="1" width="19.5546875" style="2" customWidth="1"/>
    <col min="2" max="3" width="18.21875" style="2" customWidth="1"/>
    <col min="4" max="16384" width="8.6640625" style="2"/>
  </cols>
  <sheetData>
    <row r="1" spans="1:3" x14ac:dyDescent="0.3">
      <c r="A1" s="2" t="s">
        <v>291</v>
      </c>
    </row>
    <row r="2" spans="1:3" x14ac:dyDescent="0.3">
      <c r="A2" s="8"/>
      <c r="B2" s="8"/>
      <c r="C2" s="8"/>
    </row>
    <row r="3" spans="1:3" x14ac:dyDescent="0.3">
      <c r="A3" s="16"/>
      <c r="B3" s="158" t="s">
        <v>292</v>
      </c>
      <c r="C3" s="158" t="s">
        <v>293</v>
      </c>
    </row>
    <row r="4" spans="1:3" x14ac:dyDescent="0.3">
      <c r="A4" s="2" t="s">
        <v>52</v>
      </c>
      <c r="B4" s="4">
        <v>23770</v>
      </c>
      <c r="C4" s="14">
        <v>6.99586781724215</v>
      </c>
    </row>
    <row r="5" spans="1:3" x14ac:dyDescent="0.3">
      <c r="A5" s="2" t="s">
        <v>294</v>
      </c>
      <c r="B5" s="4">
        <v>1098</v>
      </c>
      <c r="C5" s="14">
        <v>0.32315788234463111</v>
      </c>
    </row>
    <row r="6" spans="1:3" x14ac:dyDescent="0.3">
      <c r="A6" s="2" t="s">
        <v>54</v>
      </c>
      <c r="B6" s="4">
        <v>50301</v>
      </c>
      <c r="C6" s="14">
        <v>14.804339380525763</v>
      </c>
    </row>
    <row r="7" spans="1:3" x14ac:dyDescent="0.3">
      <c r="A7" s="2" t="s">
        <v>55</v>
      </c>
      <c r="B7" s="4">
        <v>12410</v>
      </c>
      <c r="C7" s="14">
        <v>3.6524492895235627</v>
      </c>
    </row>
    <row r="8" spans="1:3" x14ac:dyDescent="0.3">
      <c r="A8" s="2" t="s">
        <v>295</v>
      </c>
      <c r="B8" s="4">
        <v>5645</v>
      </c>
      <c r="C8" s="14">
        <v>1.6614082384657947</v>
      </c>
    </row>
    <row r="9" spans="1:3" x14ac:dyDescent="0.3">
      <c r="A9" s="2" t="s">
        <v>58</v>
      </c>
      <c r="B9" s="4">
        <v>25961</v>
      </c>
      <c r="C9" s="14">
        <v>7.6407120068751988</v>
      </c>
    </row>
    <row r="10" spans="1:3" x14ac:dyDescent="0.3">
      <c r="A10" s="2" t="s">
        <v>59</v>
      </c>
      <c r="B10" s="4">
        <v>7057</v>
      </c>
      <c r="C10" s="14">
        <v>2.0769810343406756</v>
      </c>
    </row>
    <row r="11" spans="1:3" x14ac:dyDescent="0.3">
      <c r="A11" s="2" t="s">
        <v>296</v>
      </c>
      <c r="B11" s="4">
        <v>25522</v>
      </c>
      <c r="C11" s="14">
        <v>7.5115077169395947</v>
      </c>
    </row>
    <row r="12" spans="1:3" x14ac:dyDescent="0.3">
      <c r="A12" s="2" t="s">
        <v>61</v>
      </c>
      <c r="B12" s="4">
        <v>22706</v>
      </c>
      <c r="C12" s="14">
        <v>6.6827166452797764</v>
      </c>
    </row>
    <row r="13" spans="1:3" x14ac:dyDescent="0.3">
      <c r="A13" s="2" t="s">
        <v>62</v>
      </c>
      <c r="B13" s="4">
        <v>4757</v>
      </c>
      <c r="C13" s="14">
        <v>1.4000565084821588</v>
      </c>
    </row>
    <row r="14" spans="1:3" x14ac:dyDescent="0.3">
      <c r="A14" s="2" t="s">
        <v>63</v>
      </c>
      <c r="B14" s="4">
        <v>8504</v>
      </c>
      <c r="C14" s="14">
        <v>2.5028548556090553</v>
      </c>
    </row>
    <row r="15" spans="1:3" x14ac:dyDescent="0.3">
      <c r="A15" s="2" t="s">
        <v>297</v>
      </c>
      <c r="B15" s="4">
        <v>36611</v>
      </c>
      <c r="C15" s="14">
        <v>10.775166876611376</v>
      </c>
    </row>
    <row r="16" spans="1:3" x14ac:dyDescent="0.3">
      <c r="A16" s="2" t="s">
        <v>65</v>
      </c>
      <c r="B16" s="4">
        <v>8941</v>
      </c>
      <c r="C16" s="14">
        <v>2.6314705155221736</v>
      </c>
    </row>
    <row r="17" spans="1:5" x14ac:dyDescent="0.3">
      <c r="A17" s="2" t="s">
        <v>66</v>
      </c>
      <c r="B17" s="4">
        <v>1939</v>
      </c>
      <c r="C17" s="14">
        <v>0.570676806799854</v>
      </c>
    </row>
    <row r="18" spans="1:5" x14ac:dyDescent="0.3">
      <c r="A18" s="2" t="s">
        <v>67</v>
      </c>
      <c r="B18" s="4">
        <v>34283</v>
      </c>
      <c r="C18" s="14">
        <v>10.090001530438059</v>
      </c>
    </row>
    <row r="19" spans="1:5" x14ac:dyDescent="0.3">
      <c r="A19" s="2" t="s">
        <v>68</v>
      </c>
      <c r="B19" s="4">
        <v>20193</v>
      </c>
      <c r="C19" s="14">
        <v>5.943103022026536</v>
      </c>
    </row>
    <row r="20" spans="1:5" x14ac:dyDescent="0.3">
      <c r="A20" s="2" t="s">
        <v>69</v>
      </c>
      <c r="B20" s="4">
        <v>2891</v>
      </c>
      <c r="C20" s="14">
        <v>0.85086469750303151</v>
      </c>
    </row>
    <row r="21" spans="1:5" x14ac:dyDescent="0.3">
      <c r="A21" s="2" t="s">
        <v>70</v>
      </c>
      <c r="B21" s="4">
        <v>11290</v>
      </c>
      <c r="C21" s="14">
        <v>3.3228164769315893</v>
      </c>
    </row>
    <row r="22" spans="1:5" x14ac:dyDescent="0.3">
      <c r="A22" s="2" t="s">
        <v>71</v>
      </c>
      <c r="B22" s="4">
        <v>24353</v>
      </c>
      <c r="C22" s="14">
        <v>7.1674534687967224</v>
      </c>
    </row>
    <row r="23" spans="1:5" x14ac:dyDescent="0.3">
      <c r="A23" s="2" t="s">
        <v>72</v>
      </c>
      <c r="B23" s="4">
        <v>11540</v>
      </c>
      <c r="C23" s="14">
        <v>3.3963952297422981</v>
      </c>
    </row>
    <row r="24" spans="1:5" x14ac:dyDescent="0.3">
      <c r="A24" s="16" t="s">
        <v>35</v>
      </c>
      <c r="B24" s="30">
        <v>339772</v>
      </c>
      <c r="C24" s="239">
        <v>99.999999999999986</v>
      </c>
    </row>
    <row r="25" spans="1:5" x14ac:dyDescent="0.3">
      <c r="A25" s="2" t="s">
        <v>298</v>
      </c>
      <c r="C25" s="13"/>
    </row>
    <row r="27" spans="1:5" x14ac:dyDescent="0.3">
      <c r="E27" s="4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1872D-E845-4CA2-AD53-68C3A753A0B1}">
  <dimension ref="A1:G31"/>
  <sheetViews>
    <sheetView zoomScale="80" zoomScaleNormal="80" workbookViewId="0">
      <selection activeCell="A2" sqref="A2"/>
    </sheetView>
  </sheetViews>
  <sheetFormatPr defaultColWidth="8.6640625" defaultRowHeight="13.8" x14ac:dyDescent="0.3"/>
  <cols>
    <col min="1" max="1" width="18.5546875" style="2" customWidth="1"/>
    <col min="2" max="2" width="20" style="2" customWidth="1"/>
    <col min="3" max="3" width="16.5546875" style="2" bestFit="1" customWidth="1"/>
    <col min="4" max="4" width="14.6640625" style="2" bestFit="1" customWidth="1"/>
    <col min="5" max="5" width="10.88671875" style="2" bestFit="1" customWidth="1"/>
    <col min="6" max="6" width="8.6640625" style="39"/>
    <col min="7" max="16384" width="8.6640625" style="2"/>
  </cols>
  <sheetData>
    <row r="1" spans="1:7" x14ac:dyDescent="0.3">
      <c r="A1" s="2" t="s">
        <v>299</v>
      </c>
    </row>
    <row r="2" spans="1:7" x14ac:dyDescent="0.3">
      <c r="A2" s="8"/>
      <c r="B2" s="8"/>
      <c r="C2" s="8"/>
      <c r="D2" s="8"/>
      <c r="E2" s="8"/>
      <c r="F2" s="34"/>
    </row>
    <row r="3" spans="1:7" x14ac:dyDescent="0.3">
      <c r="A3" s="9"/>
      <c r="B3" s="7" t="s">
        <v>300</v>
      </c>
      <c r="C3" s="7" t="s">
        <v>301</v>
      </c>
      <c r="D3" s="7" t="s">
        <v>12</v>
      </c>
      <c r="E3" s="7" t="s">
        <v>302</v>
      </c>
      <c r="F3" s="240" t="s">
        <v>15</v>
      </c>
    </row>
    <row r="4" spans="1:7" x14ac:dyDescent="0.3">
      <c r="A4" s="2" t="s">
        <v>52</v>
      </c>
      <c r="B4" s="6">
        <v>12.1</v>
      </c>
      <c r="C4" s="6">
        <v>34.700000000000003</v>
      </c>
      <c r="D4" s="6">
        <v>52.2</v>
      </c>
      <c r="E4" s="6">
        <v>1.1000000000000001</v>
      </c>
      <c r="F4" s="35">
        <v>100.1</v>
      </c>
      <c r="G4" s="13"/>
    </row>
    <row r="5" spans="1:7" x14ac:dyDescent="0.3">
      <c r="A5" s="2" t="s">
        <v>294</v>
      </c>
      <c r="B5" s="6">
        <v>9.6999999999999993</v>
      </c>
      <c r="C5" s="6">
        <v>41.3</v>
      </c>
      <c r="D5" s="6">
        <v>47.9</v>
      </c>
      <c r="E5" s="6">
        <v>1.2</v>
      </c>
      <c r="F5" s="35">
        <v>100.10000000000001</v>
      </c>
      <c r="G5" s="13"/>
    </row>
    <row r="6" spans="1:7" x14ac:dyDescent="0.3">
      <c r="A6" s="2" t="s">
        <v>54</v>
      </c>
      <c r="B6" s="6">
        <v>23.3</v>
      </c>
      <c r="C6" s="6">
        <v>27.9</v>
      </c>
      <c r="D6" s="6">
        <v>47.1</v>
      </c>
      <c r="E6" s="6">
        <v>1.6</v>
      </c>
      <c r="F6" s="35">
        <v>99.9</v>
      </c>
      <c r="G6" s="13"/>
    </row>
    <row r="7" spans="1:7" x14ac:dyDescent="0.3">
      <c r="A7" s="2" t="s">
        <v>55</v>
      </c>
      <c r="B7" s="6">
        <v>14.5</v>
      </c>
      <c r="C7" s="6">
        <v>37.200000000000003</v>
      </c>
      <c r="D7" s="6">
        <v>47.5</v>
      </c>
      <c r="E7" s="6">
        <v>0.8</v>
      </c>
      <c r="F7" s="35">
        <v>100</v>
      </c>
      <c r="G7" s="13"/>
    </row>
    <row r="8" spans="1:7" x14ac:dyDescent="0.3">
      <c r="A8" s="2" t="s">
        <v>295</v>
      </c>
      <c r="B8" s="6">
        <v>11.5</v>
      </c>
      <c r="C8" s="6">
        <v>37.299999999999997</v>
      </c>
      <c r="D8" s="6">
        <v>50.4</v>
      </c>
      <c r="E8" s="6">
        <v>0.9</v>
      </c>
      <c r="F8" s="35">
        <v>100.1</v>
      </c>
      <c r="G8" s="13"/>
    </row>
    <row r="9" spans="1:7" x14ac:dyDescent="0.3">
      <c r="A9" s="2" t="s">
        <v>58</v>
      </c>
      <c r="B9" s="6">
        <v>17.100000000000001</v>
      </c>
      <c r="C9" s="6">
        <v>35</v>
      </c>
      <c r="D9" s="6">
        <v>47.2</v>
      </c>
      <c r="E9" s="6">
        <v>0.6</v>
      </c>
      <c r="F9" s="35">
        <v>99.9</v>
      </c>
      <c r="G9" s="13"/>
    </row>
    <row r="10" spans="1:7" x14ac:dyDescent="0.3">
      <c r="A10" s="2" t="s">
        <v>59</v>
      </c>
      <c r="B10" s="6">
        <v>15.2</v>
      </c>
      <c r="C10" s="6">
        <v>29.6</v>
      </c>
      <c r="D10" s="6">
        <v>54.4</v>
      </c>
      <c r="E10" s="6">
        <v>0.8</v>
      </c>
      <c r="F10" s="35">
        <v>99.999999999999986</v>
      </c>
      <c r="G10" s="13"/>
    </row>
    <row r="11" spans="1:7" x14ac:dyDescent="0.3">
      <c r="A11" s="2" t="s">
        <v>60</v>
      </c>
      <c r="B11" s="6">
        <v>20.399999999999999</v>
      </c>
      <c r="C11" s="6">
        <v>33.799999999999997</v>
      </c>
      <c r="D11" s="6">
        <v>45.1</v>
      </c>
      <c r="E11" s="6">
        <v>0.7</v>
      </c>
      <c r="F11" s="35">
        <v>100</v>
      </c>
      <c r="G11" s="13"/>
    </row>
    <row r="12" spans="1:7" x14ac:dyDescent="0.3">
      <c r="A12" s="2" t="s">
        <v>61</v>
      </c>
      <c r="B12" s="6">
        <v>24.4</v>
      </c>
      <c r="C12" s="6">
        <v>33.200000000000003</v>
      </c>
      <c r="D12" s="6">
        <v>41.1</v>
      </c>
      <c r="E12" s="6">
        <v>1.2</v>
      </c>
      <c r="F12" s="35">
        <v>99.9</v>
      </c>
      <c r="G12" s="13"/>
    </row>
    <row r="13" spans="1:7" x14ac:dyDescent="0.3">
      <c r="A13" s="2" t="s">
        <v>62</v>
      </c>
      <c r="B13" s="6">
        <v>24.9</v>
      </c>
      <c r="C13" s="6">
        <v>32.700000000000003</v>
      </c>
      <c r="D13" s="6">
        <v>41.2</v>
      </c>
      <c r="E13" s="6">
        <v>1.2</v>
      </c>
      <c r="F13" s="35">
        <v>100.00000000000001</v>
      </c>
      <c r="G13" s="13"/>
    </row>
    <row r="14" spans="1:7" x14ac:dyDescent="0.3">
      <c r="A14" s="2" t="s">
        <v>63</v>
      </c>
      <c r="B14" s="6">
        <v>20.8</v>
      </c>
      <c r="C14" s="6">
        <v>30.7</v>
      </c>
      <c r="D14" s="6">
        <v>47.1</v>
      </c>
      <c r="E14" s="6">
        <v>1.4</v>
      </c>
      <c r="F14" s="35">
        <v>100</v>
      </c>
      <c r="G14" s="13"/>
    </row>
    <row r="15" spans="1:7" x14ac:dyDescent="0.3">
      <c r="A15" s="2" t="s">
        <v>297</v>
      </c>
      <c r="B15" s="6">
        <v>43.8</v>
      </c>
      <c r="C15" s="6">
        <v>18.399999999999999</v>
      </c>
      <c r="D15" s="6">
        <v>36.299999999999997</v>
      </c>
      <c r="E15" s="6">
        <v>1.5</v>
      </c>
      <c r="F15" s="35">
        <v>100</v>
      </c>
      <c r="G15" s="13"/>
    </row>
    <row r="16" spans="1:7" x14ac:dyDescent="0.3">
      <c r="A16" s="2" t="s">
        <v>65</v>
      </c>
      <c r="B16" s="6">
        <v>24.3</v>
      </c>
      <c r="C16" s="6">
        <v>25.9</v>
      </c>
      <c r="D16" s="6">
        <v>49</v>
      </c>
      <c r="E16" s="6">
        <v>0.8</v>
      </c>
      <c r="F16" s="35">
        <v>100</v>
      </c>
      <c r="G16" s="13"/>
    </row>
    <row r="17" spans="1:7" x14ac:dyDescent="0.3">
      <c r="A17" s="2" t="s">
        <v>66</v>
      </c>
      <c r="B17" s="6">
        <v>20.8</v>
      </c>
      <c r="C17" s="6">
        <v>17.8</v>
      </c>
      <c r="D17" s="6">
        <v>60.2</v>
      </c>
      <c r="E17" s="6">
        <v>1.2</v>
      </c>
      <c r="F17" s="35">
        <v>100.00000000000001</v>
      </c>
      <c r="G17" s="13"/>
    </row>
    <row r="18" spans="1:7" x14ac:dyDescent="0.3">
      <c r="A18" s="2" t="s">
        <v>67</v>
      </c>
      <c r="B18" s="6">
        <v>28.1</v>
      </c>
      <c r="C18" s="6">
        <v>22.6</v>
      </c>
      <c r="D18" s="6">
        <v>48.5</v>
      </c>
      <c r="E18" s="6">
        <v>0.8</v>
      </c>
      <c r="F18" s="35">
        <v>100</v>
      </c>
      <c r="G18" s="13"/>
    </row>
    <row r="19" spans="1:7" x14ac:dyDescent="0.3">
      <c r="A19" s="2" t="s">
        <v>68</v>
      </c>
      <c r="B19" s="6">
        <v>23.4</v>
      </c>
      <c r="C19" s="6">
        <v>16.600000000000001</v>
      </c>
      <c r="D19" s="6">
        <v>58.9</v>
      </c>
      <c r="E19" s="6">
        <v>1.1000000000000001</v>
      </c>
      <c r="F19" s="35">
        <v>100</v>
      </c>
      <c r="G19" s="13"/>
    </row>
    <row r="20" spans="1:7" x14ac:dyDescent="0.3">
      <c r="A20" s="2" t="s">
        <v>69</v>
      </c>
      <c r="B20" s="6">
        <v>20.6</v>
      </c>
      <c r="C20" s="6">
        <v>16.7</v>
      </c>
      <c r="D20" s="6">
        <v>60</v>
      </c>
      <c r="E20" s="6">
        <v>2.7</v>
      </c>
      <c r="F20" s="35">
        <v>100</v>
      </c>
      <c r="G20" s="13"/>
    </row>
    <row r="21" spans="1:7" x14ac:dyDescent="0.3">
      <c r="A21" s="2" t="s">
        <v>70</v>
      </c>
      <c r="B21" s="6">
        <v>16.8</v>
      </c>
      <c r="C21" s="6">
        <v>14</v>
      </c>
      <c r="D21" s="6">
        <v>68.2</v>
      </c>
      <c r="E21" s="6">
        <v>0.9</v>
      </c>
      <c r="F21" s="35">
        <v>99.9</v>
      </c>
      <c r="G21" s="13"/>
    </row>
    <row r="22" spans="1:7" x14ac:dyDescent="0.3">
      <c r="A22" s="2" t="s">
        <v>71</v>
      </c>
      <c r="B22" s="6">
        <v>22.5</v>
      </c>
      <c r="C22" s="6">
        <v>15.2</v>
      </c>
      <c r="D22" s="6">
        <v>60.2</v>
      </c>
      <c r="E22" s="6">
        <v>2.1</v>
      </c>
      <c r="F22" s="35">
        <v>100</v>
      </c>
      <c r="G22" s="13"/>
    </row>
    <row r="23" spans="1:7" x14ac:dyDescent="0.3">
      <c r="A23" s="2" t="s">
        <v>72</v>
      </c>
      <c r="B23" s="6">
        <v>22.8</v>
      </c>
      <c r="C23" s="6">
        <v>24.8</v>
      </c>
      <c r="D23" s="6">
        <v>49.9</v>
      </c>
      <c r="E23" s="6">
        <v>2.4</v>
      </c>
      <c r="F23" s="35">
        <v>99.9</v>
      </c>
      <c r="G23" s="13"/>
    </row>
    <row r="24" spans="1:7" x14ac:dyDescent="0.3">
      <c r="A24" s="13" t="s">
        <v>73</v>
      </c>
      <c r="B24" s="6">
        <v>18.8</v>
      </c>
      <c r="C24" s="6">
        <v>31.2</v>
      </c>
      <c r="D24" s="6">
        <v>48.6</v>
      </c>
      <c r="E24" s="6">
        <v>1.3</v>
      </c>
      <c r="F24" s="35">
        <v>99.899999999999991</v>
      </c>
      <c r="G24" s="13"/>
    </row>
    <row r="25" spans="1:7" x14ac:dyDescent="0.3">
      <c r="A25" s="13" t="s">
        <v>303</v>
      </c>
      <c r="B25" s="6">
        <v>17.7</v>
      </c>
      <c r="C25" s="6">
        <v>34.200000000000003</v>
      </c>
      <c r="D25" s="6">
        <v>47.4</v>
      </c>
      <c r="E25" s="6">
        <v>0.7</v>
      </c>
      <c r="F25" s="35">
        <v>100.00000000000001</v>
      </c>
      <c r="G25" s="13"/>
    </row>
    <row r="26" spans="1:7" x14ac:dyDescent="0.3">
      <c r="A26" s="13" t="s">
        <v>37</v>
      </c>
      <c r="B26" s="6">
        <v>33.799999999999997</v>
      </c>
      <c r="C26" s="6">
        <v>25.4</v>
      </c>
      <c r="D26" s="6">
        <v>39.4</v>
      </c>
      <c r="E26" s="6">
        <v>1.4</v>
      </c>
      <c r="F26" s="35">
        <v>100</v>
      </c>
      <c r="G26" s="13"/>
    </row>
    <row r="27" spans="1:7" x14ac:dyDescent="0.3">
      <c r="A27" s="13" t="s">
        <v>304</v>
      </c>
      <c r="B27" s="6">
        <v>23.9</v>
      </c>
      <c r="C27" s="6">
        <v>19.399999999999999</v>
      </c>
      <c r="D27" s="6">
        <v>55.4</v>
      </c>
      <c r="E27" s="6">
        <v>1.4</v>
      </c>
      <c r="F27" s="35">
        <v>100.1</v>
      </c>
      <c r="G27" s="13"/>
    </row>
    <row r="28" spans="1:7" x14ac:dyDescent="0.3">
      <c r="A28" s="16" t="s">
        <v>35</v>
      </c>
      <c r="B28" s="37">
        <v>23.5</v>
      </c>
      <c r="C28" s="37">
        <v>26.5</v>
      </c>
      <c r="D28" s="37">
        <v>48.7</v>
      </c>
      <c r="E28" s="37">
        <v>1.2</v>
      </c>
      <c r="F28" s="38">
        <v>99.9</v>
      </c>
      <c r="G28" s="13"/>
    </row>
    <row r="29" spans="1:7" x14ac:dyDescent="0.3">
      <c r="A29" s="2" t="s">
        <v>298</v>
      </c>
    </row>
    <row r="31" spans="1:7" x14ac:dyDescent="0.3">
      <c r="E31" s="4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12E57-ACC9-4F74-9E66-20C6670F2772}">
  <dimension ref="A1:F32"/>
  <sheetViews>
    <sheetView zoomScale="80" zoomScaleNormal="80" workbookViewId="0">
      <selection activeCell="A2" sqref="A2"/>
    </sheetView>
  </sheetViews>
  <sheetFormatPr defaultColWidth="8.6640625" defaultRowHeight="13.8" x14ac:dyDescent="0.3"/>
  <cols>
    <col min="1" max="1" width="21" style="2" customWidth="1"/>
    <col min="2" max="2" width="20" style="2" customWidth="1"/>
    <col min="3" max="3" width="16.5546875" style="2" bestFit="1" customWidth="1"/>
    <col min="4" max="4" width="14.6640625" style="2" bestFit="1" customWidth="1"/>
    <col min="5" max="5" width="10.88671875" style="2" bestFit="1" customWidth="1"/>
    <col min="6" max="16384" width="8.6640625" style="2"/>
  </cols>
  <sheetData>
    <row r="1" spans="1:6" x14ac:dyDescent="0.3">
      <c r="A1" s="2" t="s">
        <v>328</v>
      </c>
    </row>
    <row r="2" spans="1:6" x14ac:dyDescent="0.3">
      <c r="A2" s="8"/>
      <c r="B2" s="8"/>
      <c r="C2" s="8"/>
      <c r="D2" s="8"/>
      <c r="E2" s="8"/>
      <c r="F2" s="8"/>
    </row>
    <row r="3" spans="1:6" x14ac:dyDescent="0.3">
      <c r="A3" s="9"/>
      <c r="B3" s="7" t="s">
        <v>300</v>
      </c>
      <c r="C3" s="7" t="s">
        <v>301</v>
      </c>
      <c r="D3" s="7" t="s">
        <v>12</v>
      </c>
      <c r="E3" s="7" t="s">
        <v>302</v>
      </c>
      <c r="F3" s="7" t="s">
        <v>15</v>
      </c>
    </row>
    <row r="4" spans="1:6" x14ac:dyDescent="0.3">
      <c r="A4" s="2" t="s">
        <v>52</v>
      </c>
      <c r="B4" s="4">
        <v>-46</v>
      </c>
      <c r="C4" s="4">
        <v>-444</v>
      </c>
      <c r="D4" s="4">
        <v>-448</v>
      </c>
      <c r="E4" s="4">
        <v>-6</v>
      </c>
      <c r="F4" s="25">
        <v>-944</v>
      </c>
    </row>
    <row r="5" spans="1:6" x14ac:dyDescent="0.3">
      <c r="A5" s="2" t="s">
        <v>294</v>
      </c>
      <c r="B5" s="4">
        <v>-4</v>
      </c>
      <c r="C5" s="4">
        <v>-14</v>
      </c>
      <c r="D5" s="4">
        <v>-13</v>
      </c>
      <c r="E5" s="4">
        <v>-1</v>
      </c>
      <c r="F5" s="25">
        <v>-32</v>
      </c>
    </row>
    <row r="6" spans="1:6" x14ac:dyDescent="0.3">
      <c r="A6" s="2" t="s">
        <v>54</v>
      </c>
      <c r="B6" s="4">
        <v>-187</v>
      </c>
      <c r="C6" s="4">
        <v>-517</v>
      </c>
      <c r="D6" s="4">
        <v>-1179</v>
      </c>
      <c r="E6" s="4">
        <v>16</v>
      </c>
      <c r="F6" s="25">
        <v>-1867</v>
      </c>
    </row>
    <row r="7" spans="1:6" x14ac:dyDescent="0.3">
      <c r="A7" s="2" t="s">
        <v>55</v>
      </c>
      <c r="B7" s="4">
        <v>-21</v>
      </c>
      <c r="C7" s="4">
        <v>-132</v>
      </c>
      <c r="D7" s="4">
        <v>-165</v>
      </c>
      <c r="E7" s="4">
        <v>-4</v>
      </c>
      <c r="F7" s="25">
        <v>-322</v>
      </c>
    </row>
    <row r="8" spans="1:6" x14ac:dyDescent="0.3">
      <c r="A8" s="2" t="s">
        <v>295</v>
      </c>
      <c r="B8" s="4">
        <v>-8</v>
      </c>
      <c r="C8" s="4">
        <v>-94</v>
      </c>
      <c r="D8" s="4">
        <v>-91</v>
      </c>
      <c r="E8" s="4">
        <v>-5</v>
      </c>
      <c r="F8" s="25">
        <v>-198</v>
      </c>
    </row>
    <row r="9" spans="1:6" x14ac:dyDescent="0.3">
      <c r="A9" s="2" t="s">
        <v>58</v>
      </c>
      <c r="B9" s="4">
        <v>-47</v>
      </c>
      <c r="C9" s="4">
        <v>-423</v>
      </c>
      <c r="D9" s="4">
        <v>-451</v>
      </c>
      <c r="E9" s="4">
        <v>-6</v>
      </c>
      <c r="F9" s="25">
        <v>-927</v>
      </c>
    </row>
    <row r="10" spans="1:6" x14ac:dyDescent="0.3">
      <c r="A10" s="2" t="s">
        <v>59</v>
      </c>
      <c r="B10" s="4">
        <v>-38</v>
      </c>
      <c r="C10" s="4">
        <v>-77</v>
      </c>
      <c r="D10" s="4">
        <v>-154</v>
      </c>
      <c r="E10" s="4">
        <v>-3</v>
      </c>
      <c r="F10" s="25">
        <v>-272</v>
      </c>
    </row>
    <row r="11" spans="1:6" x14ac:dyDescent="0.3">
      <c r="A11" s="2" t="s">
        <v>60</v>
      </c>
      <c r="B11" s="4">
        <v>-49</v>
      </c>
      <c r="C11" s="4">
        <v>-344</v>
      </c>
      <c r="D11" s="4">
        <v>-334</v>
      </c>
      <c r="E11" s="4">
        <v>-13</v>
      </c>
      <c r="F11" s="25">
        <v>-740</v>
      </c>
    </row>
    <row r="12" spans="1:6" x14ac:dyDescent="0.3">
      <c r="A12" s="2" t="s">
        <v>61</v>
      </c>
      <c r="B12" s="4">
        <v>-145</v>
      </c>
      <c r="C12" s="4">
        <v>-388</v>
      </c>
      <c r="D12" s="4">
        <v>-449</v>
      </c>
      <c r="E12" s="4">
        <v>-7</v>
      </c>
      <c r="F12" s="25">
        <v>-989</v>
      </c>
    </row>
    <row r="13" spans="1:6" x14ac:dyDescent="0.3">
      <c r="A13" s="2" t="s">
        <v>62</v>
      </c>
      <c r="B13" s="4">
        <v>-9</v>
      </c>
      <c r="C13" s="4">
        <v>-51</v>
      </c>
      <c r="D13" s="4">
        <v>-98</v>
      </c>
      <c r="E13" s="4">
        <v>0</v>
      </c>
      <c r="F13" s="25">
        <v>-158</v>
      </c>
    </row>
    <row r="14" spans="1:6" x14ac:dyDescent="0.3">
      <c r="A14" s="2" t="s">
        <v>63</v>
      </c>
      <c r="B14" s="4">
        <v>-28</v>
      </c>
      <c r="C14" s="4">
        <v>-235</v>
      </c>
      <c r="D14" s="4">
        <v>-168</v>
      </c>
      <c r="E14" s="4">
        <v>-2</v>
      </c>
      <c r="F14" s="25">
        <v>-433</v>
      </c>
    </row>
    <row r="15" spans="1:6" x14ac:dyDescent="0.3">
      <c r="A15" s="2" t="s">
        <v>297</v>
      </c>
      <c r="B15" s="4">
        <v>-2151</v>
      </c>
      <c r="C15" s="4">
        <v>-516</v>
      </c>
      <c r="D15" s="4">
        <v>-1796</v>
      </c>
      <c r="E15" s="4">
        <v>-6</v>
      </c>
      <c r="F15" s="25">
        <v>-4469</v>
      </c>
    </row>
    <row r="16" spans="1:6" x14ac:dyDescent="0.3">
      <c r="A16" s="2" t="s">
        <v>65</v>
      </c>
      <c r="B16" s="4">
        <v>-16</v>
      </c>
      <c r="C16" s="4">
        <v>-70</v>
      </c>
      <c r="D16" s="4">
        <v>-140</v>
      </c>
      <c r="E16" s="4">
        <v>-2</v>
      </c>
      <c r="F16" s="25">
        <v>-228</v>
      </c>
    </row>
    <row r="17" spans="1:6" x14ac:dyDescent="0.3">
      <c r="A17" s="2" t="s">
        <v>66</v>
      </c>
      <c r="B17" s="4">
        <v>-16</v>
      </c>
      <c r="C17" s="4">
        <v>-15</v>
      </c>
      <c r="D17" s="4">
        <v>-16</v>
      </c>
      <c r="E17" s="4">
        <v>0</v>
      </c>
      <c r="F17" s="25">
        <v>-47</v>
      </c>
    </row>
    <row r="18" spans="1:6" x14ac:dyDescent="0.3">
      <c r="A18" s="2" t="s">
        <v>67</v>
      </c>
      <c r="B18" s="4">
        <v>-102</v>
      </c>
      <c r="C18" s="4">
        <v>-250</v>
      </c>
      <c r="D18" s="4">
        <v>-315</v>
      </c>
      <c r="E18" s="4">
        <v>-10</v>
      </c>
      <c r="F18" s="25">
        <v>-677</v>
      </c>
    </row>
    <row r="19" spans="1:6" x14ac:dyDescent="0.3">
      <c r="A19" s="2" t="s">
        <v>68</v>
      </c>
      <c r="B19" s="4">
        <v>-74</v>
      </c>
      <c r="C19" s="4">
        <v>-121</v>
      </c>
      <c r="D19" s="4">
        <v>-446</v>
      </c>
      <c r="E19" s="4">
        <v>-9</v>
      </c>
      <c r="F19" s="25">
        <v>-650</v>
      </c>
    </row>
    <row r="20" spans="1:6" x14ac:dyDescent="0.3">
      <c r="A20" s="2" t="s">
        <v>69</v>
      </c>
      <c r="B20" s="4">
        <v>-4</v>
      </c>
      <c r="C20" s="4">
        <v>-13</v>
      </c>
      <c r="D20" s="4">
        <v>-46</v>
      </c>
      <c r="E20" s="4">
        <v>0</v>
      </c>
      <c r="F20" s="25">
        <v>-63</v>
      </c>
    </row>
    <row r="21" spans="1:6" x14ac:dyDescent="0.3">
      <c r="A21" s="2" t="s">
        <v>70</v>
      </c>
      <c r="B21" s="4">
        <v>6</v>
      </c>
      <c r="C21" s="4">
        <v>-42</v>
      </c>
      <c r="D21" s="4">
        <v>-119</v>
      </c>
      <c r="E21" s="4">
        <v>0</v>
      </c>
      <c r="F21" s="25">
        <v>-155</v>
      </c>
    </row>
    <row r="22" spans="1:6" x14ac:dyDescent="0.3">
      <c r="A22" s="2" t="s">
        <v>71</v>
      </c>
      <c r="B22" s="4">
        <v>-48</v>
      </c>
      <c r="C22" s="4">
        <v>-99</v>
      </c>
      <c r="D22" s="4">
        <v>-323</v>
      </c>
      <c r="E22" s="4">
        <v>-6</v>
      </c>
      <c r="F22" s="25">
        <v>-476</v>
      </c>
    </row>
    <row r="23" spans="1:6" x14ac:dyDescent="0.3">
      <c r="A23" s="2" t="s">
        <v>72</v>
      </c>
      <c r="B23" s="4">
        <v>-25</v>
      </c>
      <c r="C23" s="4">
        <v>-78</v>
      </c>
      <c r="D23" s="4">
        <v>-201</v>
      </c>
      <c r="E23" s="4">
        <v>-1</v>
      </c>
      <c r="F23" s="25">
        <v>-305</v>
      </c>
    </row>
    <row r="24" spans="1:6" x14ac:dyDescent="0.3">
      <c r="A24" s="13" t="s">
        <v>73</v>
      </c>
      <c r="B24" s="28">
        <v>-258</v>
      </c>
      <c r="C24" s="28">
        <v>-1107</v>
      </c>
      <c r="D24" s="28">
        <v>-1805</v>
      </c>
      <c r="E24" s="28">
        <v>5</v>
      </c>
      <c r="F24" s="29">
        <v>-3165</v>
      </c>
    </row>
    <row r="25" spans="1:6" x14ac:dyDescent="0.3">
      <c r="A25" s="13" t="s">
        <v>74</v>
      </c>
      <c r="B25" s="28">
        <v>-142</v>
      </c>
      <c r="C25" s="28">
        <v>-938</v>
      </c>
      <c r="D25" s="28">
        <v>-1030</v>
      </c>
      <c r="E25" s="28">
        <v>-27</v>
      </c>
      <c r="F25" s="29">
        <v>-2137</v>
      </c>
    </row>
    <row r="26" spans="1:6" x14ac:dyDescent="0.3">
      <c r="A26" s="13" t="s">
        <v>37</v>
      </c>
      <c r="B26" s="28">
        <v>-2333</v>
      </c>
      <c r="C26" s="28">
        <v>-1190</v>
      </c>
      <c r="D26" s="28">
        <v>-2511</v>
      </c>
      <c r="E26" s="28">
        <v>-15</v>
      </c>
      <c r="F26" s="29">
        <v>-6049</v>
      </c>
    </row>
    <row r="27" spans="1:6" x14ac:dyDescent="0.3">
      <c r="A27" s="13" t="s">
        <v>304</v>
      </c>
      <c r="B27" s="28">
        <v>-279</v>
      </c>
      <c r="C27" s="28">
        <v>-688</v>
      </c>
      <c r="D27" s="28">
        <v>-1606</v>
      </c>
      <c r="E27" s="28">
        <v>-28</v>
      </c>
      <c r="F27" s="29">
        <v>-2601</v>
      </c>
    </row>
    <row r="28" spans="1:6" x14ac:dyDescent="0.3">
      <c r="A28" s="16" t="s">
        <v>35</v>
      </c>
      <c r="B28" s="30">
        <v>-3012</v>
      </c>
      <c r="C28" s="30">
        <v>-3923</v>
      </c>
      <c r="D28" s="30">
        <v>-6952</v>
      </c>
      <c r="E28" s="30">
        <v>-65</v>
      </c>
      <c r="F28" s="31">
        <v>-13952</v>
      </c>
    </row>
    <row r="29" spans="1:6" x14ac:dyDescent="0.3">
      <c r="A29" s="2" t="s">
        <v>305</v>
      </c>
      <c r="B29" s="32"/>
      <c r="C29" s="32"/>
      <c r="D29" s="32"/>
      <c r="E29" s="32"/>
      <c r="F29" s="33"/>
    </row>
    <row r="30" spans="1:6" x14ac:dyDescent="0.3">
      <c r="A30" s="2" t="s">
        <v>298</v>
      </c>
    </row>
    <row r="32" spans="1:6" x14ac:dyDescent="0.3">
      <c r="E32" s="4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A7A7A-C7BA-4033-942C-0FB2F8C504B0}">
  <dimension ref="A1:D8"/>
  <sheetViews>
    <sheetView zoomScale="80" zoomScaleNormal="80" workbookViewId="0">
      <selection activeCell="A2" sqref="A2"/>
    </sheetView>
  </sheetViews>
  <sheetFormatPr defaultColWidth="8.6640625" defaultRowHeight="13.8" x14ac:dyDescent="0.3"/>
  <cols>
    <col min="1" max="1" width="35.6640625" style="2" customWidth="1"/>
    <col min="2" max="2" width="8" style="2" customWidth="1"/>
    <col min="3" max="3" width="7.6640625" style="2" customWidth="1"/>
    <col min="4" max="4" width="8.33203125" style="2" customWidth="1"/>
    <col min="5" max="16384" width="8.6640625" style="2"/>
  </cols>
  <sheetData>
    <row r="1" spans="1:4" x14ac:dyDescent="0.3">
      <c r="A1" s="2" t="s">
        <v>306</v>
      </c>
    </row>
    <row r="3" spans="1:4" x14ac:dyDescent="0.3">
      <c r="A3" s="263" t="s">
        <v>307</v>
      </c>
      <c r="B3" s="250" t="s">
        <v>308</v>
      </c>
      <c r="C3" s="250"/>
      <c r="D3" s="250"/>
    </row>
    <row r="4" spans="1:4" x14ac:dyDescent="0.3">
      <c r="A4" s="264"/>
      <c r="B4" s="158">
        <v>1</v>
      </c>
      <c r="C4" s="158">
        <v>3</v>
      </c>
      <c r="D4" s="158">
        <v>5</v>
      </c>
    </row>
    <row r="5" spans="1:4" x14ac:dyDescent="0.3">
      <c r="A5" s="21" t="s">
        <v>309</v>
      </c>
      <c r="B5" s="22">
        <v>78.099999999999994</v>
      </c>
      <c r="C5" s="22">
        <v>66.2</v>
      </c>
      <c r="D5" s="22">
        <v>57.7</v>
      </c>
    </row>
    <row r="6" spans="1:4" ht="27.6" x14ac:dyDescent="0.3">
      <c r="A6" s="21" t="s">
        <v>310</v>
      </c>
      <c r="B6" s="22">
        <v>83</v>
      </c>
      <c r="C6" s="22">
        <v>70.5</v>
      </c>
      <c r="D6" s="22">
        <v>64.3</v>
      </c>
    </row>
    <row r="7" spans="1:4" x14ac:dyDescent="0.3">
      <c r="A7" s="23" t="s">
        <v>311</v>
      </c>
      <c r="B7" s="24">
        <v>78.400000000000006</v>
      </c>
      <c r="C7" s="24">
        <v>67.2</v>
      </c>
      <c r="D7" s="24">
        <v>58.1</v>
      </c>
    </row>
    <row r="8" spans="1:4" ht="18.75" customHeight="1" x14ac:dyDescent="0.3">
      <c r="A8" s="2" t="s">
        <v>312</v>
      </c>
    </row>
  </sheetData>
  <mergeCells count="2">
    <mergeCell ref="A3:A4"/>
    <mergeCell ref="B3:D3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6DAC8-9A07-4943-B1AC-E8D87563CD6D}">
  <dimension ref="A1:F32"/>
  <sheetViews>
    <sheetView zoomScale="80" zoomScaleNormal="80" workbookViewId="0">
      <selection activeCell="A2" sqref="A2"/>
    </sheetView>
  </sheetViews>
  <sheetFormatPr defaultColWidth="8.6640625" defaultRowHeight="13.8" x14ac:dyDescent="0.3"/>
  <cols>
    <col min="1" max="1" width="20.5546875" style="2" customWidth="1"/>
    <col min="2" max="3" width="15.21875" style="2" bestFit="1" customWidth="1"/>
    <col min="4" max="4" width="13.5546875" style="2" bestFit="1" customWidth="1"/>
    <col min="5" max="5" width="9.88671875" style="2" bestFit="1" customWidth="1"/>
    <col min="6" max="6" width="5.77734375" style="2" bestFit="1" customWidth="1"/>
    <col min="7" max="16384" width="8.6640625" style="2"/>
  </cols>
  <sheetData>
    <row r="1" spans="1:6" x14ac:dyDescent="0.3">
      <c r="A1" s="2" t="s">
        <v>313</v>
      </c>
    </row>
    <row r="2" spans="1:6" x14ac:dyDescent="0.3">
      <c r="A2" s="8"/>
      <c r="B2" s="8"/>
      <c r="C2" s="8"/>
      <c r="D2" s="8"/>
      <c r="E2" s="8"/>
      <c r="F2" s="8"/>
    </row>
    <row r="3" spans="1:6" x14ac:dyDescent="0.3">
      <c r="A3" s="9"/>
      <c r="B3" s="7" t="s">
        <v>300</v>
      </c>
      <c r="C3" s="7" t="s">
        <v>301</v>
      </c>
      <c r="D3" s="7" t="s">
        <v>12</v>
      </c>
      <c r="E3" s="7" t="s">
        <v>302</v>
      </c>
      <c r="F3" s="7" t="s">
        <v>15</v>
      </c>
    </row>
    <row r="4" spans="1:6" x14ac:dyDescent="0.3">
      <c r="A4" s="2" t="s">
        <v>52</v>
      </c>
      <c r="B4" s="10">
        <v>-0.4</v>
      </c>
      <c r="C4" s="10">
        <v>-6.5</v>
      </c>
      <c r="D4" s="10">
        <v>-4.7</v>
      </c>
      <c r="E4" s="10">
        <v>-1.8</v>
      </c>
      <c r="F4" s="11">
        <v>-5</v>
      </c>
    </row>
    <row r="5" spans="1:6" x14ac:dyDescent="0.3">
      <c r="A5" s="2" t="s">
        <v>294</v>
      </c>
      <c r="B5" s="10">
        <v>0</v>
      </c>
      <c r="C5" s="10">
        <v>-2.9</v>
      </c>
      <c r="D5" s="10">
        <v>-3.9</v>
      </c>
      <c r="E5" s="10">
        <v>0</v>
      </c>
      <c r="F5" s="11">
        <v>-3.2</v>
      </c>
    </row>
    <row r="6" spans="1:6" x14ac:dyDescent="0.3">
      <c r="A6" s="2" t="s">
        <v>54</v>
      </c>
      <c r="B6" s="10">
        <v>-1.7</v>
      </c>
      <c r="C6" s="10">
        <v>-4.4000000000000004</v>
      </c>
      <c r="D6" s="10">
        <v>-6</v>
      </c>
      <c r="E6" s="10">
        <v>2.7</v>
      </c>
      <c r="F6" s="11">
        <v>-4.5999999999999996</v>
      </c>
    </row>
    <row r="7" spans="1:6" x14ac:dyDescent="0.3">
      <c r="A7" s="2" t="s">
        <v>55</v>
      </c>
      <c r="B7" s="10">
        <v>0</v>
      </c>
      <c r="C7" s="10">
        <v>-3.1</v>
      </c>
      <c r="D7" s="10">
        <v>-3</v>
      </c>
      <c r="E7" s="10">
        <v>-4.4000000000000004</v>
      </c>
      <c r="F7" s="11">
        <v>-2.7</v>
      </c>
    </row>
    <row r="8" spans="1:6" x14ac:dyDescent="0.3">
      <c r="A8" s="2" t="s">
        <v>295</v>
      </c>
      <c r="B8" s="10">
        <v>-1.5</v>
      </c>
      <c r="C8" s="10">
        <v>-8</v>
      </c>
      <c r="D8" s="10">
        <v>-4.5</v>
      </c>
      <c r="E8" s="10">
        <v>-7.1</v>
      </c>
      <c r="F8" s="11">
        <v>-5.6</v>
      </c>
    </row>
    <row r="9" spans="1:6" x14ac:dyDescent="0.3">
      <c r="A9" s="2" t="s">
        <v>58</v>
      </c>
      <c r="B9" s="10">
        <v>-0.8</v>
      </c>
      <c r="C9" s="10">
        <v>-5.3</v>
      </c>
      <c r="D9" s="10">
        <v>-4.4000000000000004</v>
      </c>
      <c r="E9" s="10">
        <v>-3.1</v>
      </c>
      <c r="F9" s="11">
        <v>-4.3</v>
      </c>
    </row>
    <row r="10" spans="1:6" x14ac:dyDescent="0.3">
      <c r="A10" s="2" t="s">
        <v>59</v>
      </c>
      <c r="B10" s="10">
        <v>-6</v>
      </c>
      <c r="C10" s="10">
        <v>-4</v>
      </c>
      <c r="D10" s="10">
        <v>-3.9</v>
      </c>
      <c r="E10" s="10">
        <v>0</v>
      </c>
      <c r="F10" s="11">
        <v>-4.2</v>
      </c>
    </row>
    <row r="11" spans="1:6" x14ac:dyDescent="0.3">
      <c r="A11" s="2" t="s">
        <v>60</v>
      </c>
      <c r="B11" s="10">
        <v>-0.6</v>
      </c>
      <c r="C11" s="10">
        <v>-5</v>
      </c>
      <c r="D11" s="10">
        <v>-3.4</v>
      </c>
      <c r="E11" s="10">
        <v>-6.1</v>
      </c>
      <c r="F11" s="11">
        <v>-3.7</v>
      </c>
    </row>
    <row r="12" spans="1:6" x14ac:dyDescent="0.3">
      <c r="A12" s="2" t="s">
        <v>61</v>
      </c>
      <c r="B12" s="10">
        <v>-3.1</v>
      </c>
      <c r="C12" s="10">
        <v>-6.7</v>
      </c>
      <c r="D12" s="10">
        <v>-5.9</v>
      </c>
      <c r="E12" s="10">
        <v>-2.4</v>
      </c>
      <c r="F12" s="11">
        <v>-5.6</v>
      </c>
    </row>
    <row r="13" spans="1:6" x14ac:dyDescent="0.3">
      <c r="A13" s="2" t="s">
        <v>62</v>
      </c>
      <c r="B13" s="10">
        <v>-0.5</v>
      </c>
      <c r="C13" s="10">
        <v>-3.1</v>
      </c>
      <c r="D13" s="10">
        <v>-4.3</v>
      </c>
      <c r="E13" s="10">
        <v>4</v>
      </c>
      <c r="F13" s="11">
        <v>-3.1</v>
      </c>
    </row>
    <row r="14" spans="1:6" x14ac:dyDescent="0.3">
      <c r="A14" s="2" t="s">
        <v>63</v>
      </c>
      <c r="B14" s="10">
        <v>-2</v>
      </c>
      <c r="C14" s="10">
        <v>-10.3</v>
      </c>
      <c r="D14" s="10">
        <v>-5.3</v>
      </c>
      <c r="E14" s="10">
        <v>-6.7</v>
      </c>
      <c r="F14" s="11">
        <v>-6.5</v>
      </c>
    </row>
    <row r="15" spans="1:6" x14ac:dyDescent="0.3">
      <c r="A15" s="2" t="s">
        <v>297</v>
      </c>
      <c r="B15" s="10">
        <v>-17.2</v>
      </c>
      <c r="C15" s="10">
        <v>-8.4</v>
      </c>
      <c r="D15" s="10">
        <v>-15.3</v>
      </c>
      <c r="E15" s="10">
        <v>2.2999999999999998</v>
      </c>
      <c r="F15" s="11">
        <v>-14.2</v>
      </c>
    </row>
    <row r="16" spans="1:6" x14ac:dyDescent="0.3">
      <c r="A16" s="2" t="s">
        <v>65</v>
      </c>
      <c r="B16" s="10">
        <v>-1.2</v>
      </c>
      <c r="C16" s="10">
        <v>-3.7</v>
      </c>
      <c r="D16" s="10">
        <v>-3.2</v>
      </c>
      <c r="E16" s="10">
        <v>6.7</v>
      </c>
      <c r="F16" s="11">
        <v>-2.9</v>
      </c>
    </row>
    <row r="17" spans="1:6" x14ac:dyDescent="0.3">
      <c r="A17" s="2" t="s">
        <v>66</v>
      </c>
      <c r="B17" s="10">
        <v>-3.5</v>
      </c>
      <c r="C17" s="10">
        <v>-1.4</v>
      </c>
      <c r="D17" s="10">
        <v>-1.8</v>
      </c>
      <c r="E17" s="10">
        <v>0</v>
      </c>
      <c r="F17" s="11">
        <v>-2</v>
      </c>
    </row>
    <row r="18" spans="1:6" x14ac:dyDescent="0.3">
      <c r="A18" s="2" t="s">
        <v>67</v>
      </c>
      <c r="B18" s="10">
        <v>-0.8</v>
      </c>
      <c r="C18" s="10">
        <v>-3.2</v>
      </c>
      <c r="D18" s="10">
        <v>-2.1</v>
      </c>
      <c r="E18" s="10">
        <v>-1.9</v>
      </c>
      <c r="F18" s="11">
        <v>-2.1</v>
      </c>
    </row>
    <row r="19" spans="1:6" x14ac:dyDescent="0.3">
      <c r="A19" s="2" t="s">
        <v>68</v>
      </c>
      <c r="B19" s="10">
        <v>-2.7</v>
      </c>
      <c r="C19" s="10">
        <v>-3.4</v>
      </c>
      <c r="D19" s="10">
        <v>-3.8</v>
      </c>
      <c r="E19" s="10">
        <v>-10.5</v>
      </c>
      <c r="F19" s="11">
        <v>-3.6</v>
      </c>
    </row>
    <row r="20" spans="1:6" x14ac:dyDescent="0.3">
      <c r="A20" s="2" t="s">
        <v>69</v>
      </c>
      <c r="B20" s="10">
        <v>0</v>
      </c>
      <c r="C20" s="10">
        <v>-1.9</v>
      </c>
      <c r="D20" s="10">
        <v>-2.5</v>
      </c>
      <c r="E20" s="10">
        <v>3.2</v>
      </c>
      <c r="F20" s="11">
        <v>-1.9</v>
      </c>
    </row>
    <row r="21" spans="1:6" x14ac:dyDescent="0.3">
      <c r="A21" s="2" t="s">
        <v>70</v>
      </c>
      <c r="B21" s="10">
        <v>-0.6</v>
      </c>
      <c r="C21" s="10">
        <v>-3.5</v>
      </c>
      <c r="D21" s="10">
        <v>-2.2000000000000002</v>
      </c>
      <c r="E21" s="10">
        <v>0</v>
      </c>
      <c r="F21" s="11">
        <v>-2.2000000000000002</v>
      </c>
    </row>
    <row r="22" spans="1:6" x14ac:dyDescent="0.3">
      <c r="A22" s="2" t="s">
        <v>71</v>
      </c>
      <c r="B22" s="10">
        <v>-1</v>
      </c>
      <c r="C22" s="10">
        <v>-3.5</v>
      </c>
      <c r="D22" s="10">
        <v>-2.2999999999999998</v>
      </c>
      <c r="E22" s="10">
        <v>0</v>
      </c>
      <c r="F22" s="11">
        <v>-2.2000000000000002</v>
      </c>
    </row>
    <row r="23" spans="1:6" x14ac:dyDescent="0.3">
      <c r="A23" s="2" t="s">
        <v>72</v>
      </c>
      <c r="B23" s="10">
        <v>-1</v>
      </c>
      <c r="C23" s="10">
        <v>-2.9</v>
      </c>
      <c r="D23" s="10">
        <v>-3.6</v>
      </c>
      <c r="E23" s="10">
        <v>2.1</v>
      </c>
      <c r="F23" s="11">
        <v>-2.8</v>
      </c>
    </row>
    <row r="24" spans="1:6" x14ac:dyDescent="0.3">
      <c r="A24" s="13" t="s">
        <v>73</v>
      </c>
      <c r="B24" s="14">
        <v>-1.3</v>
      </c>
      <c r="C24" s="14">
        <v>-4.8</v>
      </c>
      <c r="D24" s="14">
        <v>-5.2</v>
      </c>
      <c r="E24" s="14">
        <v>1.6</v>
      </c>
      <c r="F24" s="15">
        <v>-4.4000000000000004</v>
      </c>
    </row>
    <row r="25" spans="1:6" x14ac:dyDescent="0.3">
      <c r="A25" s="13" t="s">
        <v>74</v>
      </c>
      <c r="B25" s="14">
        <v>-1.3</v>
      </c>
      <c r="C25" s="14">
        <v>-5.3</v>
      </c>
      <c r="D25" s="14">
        <v>-4</v>
      </c>
      <c r="E25" s="14">
        <v>-4.5</v>
      </c>
      <c r="F25" s="15">
        <v>-4.2</v>
      </c>
    </row>
    <row r="26" spans="1:6" x14ac:dyDescent="0.3">
      <c r="A26" s="13" t="s">
        <v>37</v>
      </c>
      <c r="B26" s="14">
        <v>-12.4</v>
      </c>
      <c r="C26" s="14">
        <v>-7.5</v>
      </c>
      <c r="D26" s="14">
        <v>-10.5</v>
      </c>
      <c r="E26" s="14">
        <v>0</v>
      </c>
      <c r="F26" s="15">
        <v>-10</v>
      </c>
    </row>
    <row r="27" spans="1:6" x14ac:dyDescent="0.3">
      <c r="A27" s="13" t="s">
        <v>304</v>
      </c>
      <c r="B27" s="14">
        <v>-1.2</v>
      </c>
      <c r="C27" s="14">
        <v>-3.3</v>
      </c>
      <c r="D27" s="14">
        <v>-2.7</v>
      </c>
      <c r="E27" s="14">
        <v>-1.2</v>
      </c>
      <c r="F27" s="15">
        <v>-2.5</v>
      </c>
    </row>
    <row r="28" spans="1:6" x14ac:dyDescent="0.3">
      <c r="A28" s="16" t="s">
        <v>35</v>
      </c>
      <c r="B28" s="17">
        <v>-4.5999999999999996</v>
      </c>
      <c r="C28" s="17">
        <v>-5.0999999999999996</v>
      </c>
      <c r="D28" s="17">
        <v>-4.9000000000000004</v>
      </c>
      <c r="E28" s="17">
        <v>-0.2</v>
      </c>
      <c r="F28" s="18">
        <v>-4.8</v>
      </c>
    </row>
    <row r="29" spans="1:6" x14ac:dyDescent="0.3">
      <c r="A29" s="2" t="s">
        <v>314</v>
      </c>
      <c r="B29" s="19"/>
      <c r="C29" s="19"/>
      <c r="D29" s="19"/>
      <c r="E29" s="19"/>
      <c r="F29" s="20"/>
    </row>
    <row r="30" spans="1:6" x14ac:dyDescent="0.3">
      <c r="A30" s="2" t="s">
        <v>298</v>
      </c>
    </row>
    <row r="32" spans="1:6" x14ac:dyDescent="0.3">
      <c r="E32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E144A-F826-46AB-B0F0-B8FCDA20DBBD}">
  <dimension ref="A1:G19"/>
  <sheetViews>
    <sheetView zoomScale="80" zoomScaleNormal="80" workbookViewId="0">
      <selection activeCell="A2" sqref="A2"/>
    </sheetView>
  </sheetViews>
  <sheetFormatPr defaultRowHeight="13.8" x14ac:dyDescent="0.3"/>
  <cols>
    <col min="1" max="1" width="8.88671875" style="2"/>
    <col min="2" max="2" width="10.6640625" style="2" customWidth="1"/>
    <col min="3" max="16384" width="8.88671875" style="2"/>
  </cols>
  <sheetData>
    <row r="1" spans="1:7" x14ac:dyDescent="0.3">
      <c r="A1" s="2" t="s">
        <v>23</v>
      </c>
      <c r="B1" s="2" t="s">
        <v>24</v>
      </c>
    </row>
    <row r="2" spans="1:7" x14ac:dyDescent="0.3">
      <c r="B2" s="2" t="s">
        <v>25</v>
      </c>
      <c r="C2" s="2" t="s">
        <v>16</v>
      </c>
      <c r="D2" s="2" t="s">
        <v>26</v>
      </c>
      <c r="E2" s="2" t="s">
        <v>5</v>
      </c>
      <c r="G2" s="2" t="s">
        <v>27</v>
      </c>
    </row>
    <row r="3" spans="1:7" x14ac:dyDescent="0.3">
      <c r="A3" s="2">
        <v>2011</v>
      </c>
      <c r="B3" s="2">
        <v>814576</v>
      </c>
      <c r="C3" s="2">
        <v>24101</v>
      </c>
      <c r="D3" s="2">
        <v>46522</v>
      </c>
      <c r="E3" s="2">
        <v>-22421</v>
      </c>
    </row>
    <row r="4" spans="1:7" x14ac:dyDescent="0.3">
      <c r="A4" s="2">
        <v>2012</v>
      </c>
      <c r="B4" s="2">
        <v>794973</v>
      </c>
      <c r="C4" s="2">
        <v>24433</v>
      </c>
      <c r="D4" s="2">
        <v>44699</v>
      </c>
      <c r="E4" s="2">
        <v>-20266</v>
      </c>
    </row>
    <row r="5" spans="1:7" x14ac:dyDescent="0.3">
      <c r="A5" s="2">
        <v>2013</v>
      </c>
      <c r="B5" s="2">
        <v>762066</v>
      </c>
      <c r="C5" s="2">
        <v>21536</v>
      </c>
      <c r="D5" s="2">
        <v>53795</v>
      </c>
      <c r="E5" s="2">
        <v>-32259</v>
      </c>
    </row>
    <row r="6" spans="1:7" x14ac:dyDescent="0.3">
      <c r="A6" s="2">
        <v>2014</v>
      </c>
      <c r="B6" s="2">
        <v>742874</v>
      </c>
      <c r="C6" s="2">
        <v>20150</v>
      </c>
      <c r="D6" s="2">
        <v>38205</v>
      </c>
      <c r="E6" s="2">
        <v>-18055</v>
      </c>
    </row>
    <row r="7" spans="1:7" x14ac:dyDescent="0.3">
      <c r="A7" s="2">
        <v>2015</v>
      </c>
      <c r="B7" s="2">
        <v>735373</v>
      </c>
      <c r="C7" s="2">
        <v>22727</v>
      </c>
      <c r="D7" s="2">
        <v>31067</v>
      </c>
      <c r="E7" s="2">
        <v>-8340</v>
      </c>
    </row>
    <row r="8" spans="1:7" x14ac:dyDescent="0.3">
      <c r="A8" s="2">
        <v>2016</v>
      </c>
      <c r="B8" s="2">
        <v>732777</v>
      </c>
      <c r="C8" s="2">
        <v>28780</v>
      </c>
      <c r="D8" s="2">
        <v>32454</v>
      </c>
      <c r="E8" s="2">
        <v>-3674</v>
      </c>
    </row>
    <row r="9" spans="1:7" x14ac:dyDescent="0.3">
      <c r="A9" s="2">
        <v>2017</v>
      </c>
      <c r="B9" s="2">
        <v>729996</v>
      </c>
      <c r="C9" s="2">
        <v>28787</v>
      </c>
      <c r="D9" s="2">
        <v>32885</v>
      </c>
      <c r="E9" s="2">
        <v>-4098</v>
      </c>
    </row>
    <row r="10" spans="1:7" x14ac:dyDescent="0.3">
      <c r="A10" s="2">
        <v>2018</v>
      </c>
      <c r="B10" s="2">
        <v>726261</v>
      </c>
      <c r="C10" s="2">
        <v>26945</v>
      </c>
      <c r="D10" s="2">
        <v>31907</v>
      </c>
      <c r="E10" s="2">
        <v>-4962</v>
      </c>
    </row>
    <row r="11" spans="1:7" x14ac:dyDescent="0.3">
      <c r="A11" s="2">
        <v>2019</v>
      </c>
      <c r="B11" s="2">
        <v>717166</v>
      </c>
      <c r="C11" s="2">
        <v>22457</v>
      </c>
      <c r="D11" s="2">
        <v>32762</v>
      </c>
      <c r="E11" s="2">
        <v>-10305</v>
      </c>
    </row>
    <row r="12" spans="1:7" x14ac:dyDescent="0.3">
      <c r="A12" s="2">
        <v>2020</v>
      </c>
      <c r="B12" s="2">
        <v>711318</v>
      </c>
      <c r="C12" s="2">
        <v>20290</v>
      </c>
      <c r="D12" s="2">
        <v>27474</v>
      </c>
      <c r="E12" s="2">
        <v>-7184</v>
      </c>
    </row>
    <row r="13" spans="1:7" x14ac:dyDescent="0.3">
      <c r="A13" s="2">
        <v>2021</v>
      </c>
      <c r="B13" s="2">
        <v>708750</v>
      </c>
      <c r="C13" s="2">
        <v>22300</v>
      </c>
      <c r="D13" s="2">
        <v>25133</v>
      </c>
      <c r="E13" s="2">
        <v>-2833</v>
      </c>
    </row>
    <row r="15" spans="1:7" x14ac:dyDescent="0.3">
      <c r="B15" s="213">
        <f>B13-B3</f>
        <v>-105826</v>
      </c>
    </row>
    <row r="16" spans="1:7" x14ac:dyDescent="0.3">
      <c r="B16" s="212">
        <f>B15/B3</f>
        <v>-0.12991544067097485</v>
      </c>
    </row>
    <row r="19" spans="7:7" x14ac:dyDescent="0.3">
      <c r="G19" s="2" t="s">
        <v>28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1F8B9-ED1B-49E2-A911-05680184488C}">
  <dimension ref="A1:F18"/>
  <sheetViews>
    <sheetView zoomScale="80" zoomScaleNormal="80" workbookViewId="0">
      <selection activeCell="A2" sqref="A2"/>
    </sheetView>
  </sheetViews>
  <sheetFormatPr defaultRowHeight="13.8" x14ac:dyDescent="0.3"/>
  <cols>
    <col min="1" max="1" width="8.88671875" style="2"/>
    <col min="2" max="2" width="10.6640625" style="2" customWidth="1"/>
    <col min="3" max="16384" width="8.88671875" style="2"/>
  </cols>
  <sheetData>
    <row r="1" spans="1:6" x14ac:dyDescent="0.3">
      <c r="A1" s="2" t="s">
        <v>23</v>
      </c>
      <c r="B1" s="2" t="s">
        <v>24</v>
      </c>
    </row>
    <row r="2" spans="1:6" x14ac:dyDescent="0.3">
      <c r="F2" s="2" t="s">
        <v>29</v>
      </c>
    </row>
    <row r="3" spans="1:6" x14ac:dyDescent="0.3">
      <c r="B3" s="2" t="s">
        <v>16</v>
      </c>
      <c r="C3" s="2" t="s">
        <v>26</v>
      </c>
      <c r="D3" s="2" t="s">
        <v>5</v>
      </c>
    </row>
    <row r="4" spans="1:6" x14ac:dyDescent="0.3">
      <c r="A4" s="2">
        <v>2011</v>
      </c>
      <c r="B4" s="2">
        <v>24101</v>
      </c>
      <c r="C4" s="2">
        <v>46522</v>
      </c>
      <c r="D4" s="2">
        <v>-22421</v>
      </c>
    </row>
    <row r="5" spans="1:6" x14ac:dyDescent="0.3">
      <c r="A5" s="2">
        <v>2012</v>
      </c>
      <c r="B5" s="2">
        <v>24433</v>
      </c>
      <c r="C5" s="2">
        <v>44699</v>
      </c>
      <c r="D5" s="2">
        <v>-20266</v>
      </c>
    </row>
    <row r="6" spans="1:6" x14ac:dyDescent="0.3">
      <c r="A6" s="2">
        <v>2013</v>
      </c>
      <c r="B6" s="2">
        <v>21536</v>
      </c>
      <c r="C6" s="2">
        <v>53795</v>
      </c>
      <c r="D6" s="2">
        <v>-32259</v>
      </c>
    </row>
    <row r="7" spans="1:6" x14ac:dyDescent="0.3">
      <c r="A7" s="2">
        <v>2014</v>
      </c>
      <c r="B7" s="2">
        <v>20150</v>
      </c>
      <c r="C7" s="2">
        <v>38205</v>
      </c>
      <c r="D7" s="2">
        <v>-18055</v>
      </c>
    </row>
    <row r="8" spans="1:6" x14ac:dyDescent="0.3">
      <c r="A8" s="2">
        <v>2015</v>
      </c>
      <c r="B8" s="2">
        <v>22727</v>
      </c>
      <c r="C8" s="2">
        <v>31067</v>
      </c>
      <c r="D8" s="2">
        <v>-8340</v>
      </c>
    </row>
    <row r="9" spans="1:6" x14ac:dyDescent="0.3">
      <c r="A9" s="2">
        <v>2016</v>
      </c>
      <c r="B9" s="2">
        <v>28780</v>
      </c>
      <c r="C9" s="2">
        <v>32454</v>
      </c>
      <c r="D9" s="2">
        <v>-3674</v>
      </c>
    </row>
    <row r="10" spans="1:6" x14ac:dyDescent="0.3">
      <c r="A10" s="2">
        <v>2017</v>
      </c>
      <c r="B10" s="2">
        <v>28787</v>
      </c>
      <c r="C10" s="2">
        <v>32885</v>
      </c>
      <c r="D10" s="2">
        <v>-4098</v>
      </c>
    </row>
    <row r="11" spans="1:6" x14ac:dyDescent="0.3">
      <c r="A11" s="2">
        <v>2018</v>
      </c>
      <c r="B11" s="2">
        <v>26945</v>
      </c>
      <c r="C11" s="2">
        <v>31907</v>
      </c>
      <c r="D11" s="2">
        <v>-4962</v>
      </c>
    </row>
    <row r="12" spans="1:6" x14ac:dyDescent="0.3">
      <c r="A12" s="2">
        <v>2019</v>
      </c>
      <c r="B12" s="2">
        <v>22457</v>
      </c>
      <c r="C12" s="2">
        <v>32762</v>
      </c>
      <c r="D12" s="2">
        <v>-10305</v>
      </c>
    </row>
    <row r="13" spans="1:6" x14ac:dyDescent="0.3">
      <c r="A13" s="2">
        <v>2020</v>
      </c>
      <c r="B13" s="2">
        <v>20290</v>
      </c>
      <c r="C13" s="2">
        <v>27474</v>
      </c>
      <c r="D13" s="2">
        <v>-7184</v>
      </c>
    </row>
    <row r="14" spans="1:6" x14ac:dyDescent="0.3">
      <c r="A14" s="2">
        <v>2021</v>
      </c>
      <c r="B14" s="2">
        <v>22300</v>
      </c>
      <c r="C14" s="2">
        <v>25133</v>
      </c>
      <c r="D14" s="2">
        <v>-2833</v>
      </c>
    </row>
    <row r="18" spans="6:6" x14ac:dyDescent="0.3">
      <c r="F18" s="2" t="s">
        <v>28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78838-9FE5-4097-872F-DAC4C6FCA949}">
  <dimension ref="A1:N22"/>
  <sheetViews>
    <sheetView zoomScale="80" zoomScaleNormal="80" workbookViewId="0">
      <selection activeCell="A2" sqref="A2"/>
    </sheetView>
  </sheetViews>
  <sheetFormatPr defaultColWidth="9.109375" defaultRowHeight="12.75" customHeight="1" x14ac:dyDescent="0.3"/>
  <cols>
    <col min="1" max="1" width="22.109375" style="2" customWidth="1"/>
    <col min="2" max="3" width="11.6640625" style="2" customWidth="1"/>
    <col min="4" max="5" width="6.109375" style="2" customWidth="1"/>
    <col min="6" max="7" width="9.44140625" style="2" customWidth="1"/>
    <col min="8" max="9" width="5.88671875" style="2" customWidth="1"/>
    <col min="10" max="10" width="9" style="2" customWidth="1"/>
    <col min="11" max="11" width="6.5546875" style="2" customWidth="1"/>
    <col min="12" max="12" width="6.33203125" style="2" customWidth="1"/>
    <col min="13" max="13" width="6.6640625" style="2" customWidth="1"/>
    <col min="14" max="14" width="5.109375" style="2" customWidth="1"/>
    <col min="15" max="16384" width="9.109375" style="2"/>
  </cols>
  <sheetData>
    <row r="1" spans="1:14" ht="13.8" x14ac:dyDescent="0.3">
      <c r="A1" s="2" t="s">
        <v>30</v>
      </c>
    </row>
    <row r="2" spans="1:14" ht="13.8" x14ac:dyDescent="0.3">
      <c r="A2" s="167"/>
      <c r="B2" s="8"/>
      <c r="C2" s="8"/>
      <c r="D2" s="8"/>
      <c r="E2" s="168"/>
      <c r="F2" s="8"/>
      <c r="G2" s="8"/>
      <c r="H2" s="8"/>
      <c r="I2" s="168"/>
      <c r="J2" s="8"/>
      <c r="K2" s="8"/>
      <c r="L2" s="8"/>
    </row>
    <row r="3" spans="1:14" ht="33.6" customHeight="1" x14ac:dyDescent="0.3">
      <c r="A3" s="81"/>
      <c r="B3" s="243" t="s">
        <v>31</v>
      </c>
      <c r="C3" s="243"/>
      <c r="D3" s="243"/>
      <c r="E3" s="169"/>
      <c r="F3" s="243" t="s">
        <v>32</v>
      </c>
      <c r="G3" s="243"/>
      <c r="H3" s="243"/>
      <c r="I3" s="169"/>
      <c r="J3" s="243" t="s">
        <v>33</v>
      </c>
      <c r="K3" s="243"/>
      <c r="L3" s="243"/>
      <c r="N3" s="169"/>
    </row>
    <row r="4" spans="1:14" ht="13.8" x14ac:dyDescent="0.3">
      <c r="A4" s="170"/>
      <c r="B4" s="164">
        <v>2020</v>
      </c>
      <c r="C4" s="164">
        <v>2010</v>
      </c>
      <c r="D4" s="164" t="s">
        <v>34</v>
      </c>
      <c r="E4" s="171"/>
      <c r="F4" s="164">
        <v>2020</v>
      </c>
      <c r="G4" s="164">
        <v>2010</v>
      </c>
      <c r="H4" s="164" t="s">
        <v>34</v>
      </c>
      <c r="I4" s="171"/>
      <c r="J4" s="164">
        <v>2020</v>
      </c>
      <c r="K4" s="164">
        <v>2010</v>
      </c>
      <c r="L4" s="164" t="s">
        <v>34</v>
      </c>
    </row>
    <row r="5" spans="1:14" ht="13.8" x14ac:dyDescent="0.3">
      <c r="A5" s="172" t="s">
        <v>35</v>
      </c>
      <c r="B5" s="113">
        <f>SUM(B10:B20)</f>
        <v>3101301</v>
      </c>
      <c r="C5" s="113">
        <f>SUM(C10:C20)</f>
        <v>4303078</v>
      </c>
      <c r="D5" s="173">
        <f t="shared" ref="D5" si="0">(B5-C5)/C5*100</f>
        <v>-27.928310850976906</v>
      </c>
      <c r="E5" s="174"/>
      <c r="F5" s="113">
        <v>12535.359</v>
      </c>
      <c r="G5" s="113">
        <v>12856.033370000001</v>
      </c>
      <c r="H5" s="173">
        <f t="shared" ref="H5" si="1">(F5-G5)/G5*100</f>
        <v>-2.4943492348760183</v>
      </c>
      <c r="I5" s="174"/>
      <c r="J5" s="175">
        <f t="shared" ref="J5:K8" si="2">F5*1000/B5</f>
        <v>4.0419678709032114</v>
      </c>
      <c r="K5" s="175">
        <f t="shared" si="2"/>
        <v>2.9876366103519389</v>
      </c>
      <c r="L5" s="173">
        <f t="shared" ref="L5:L8" si="3">(J5-K5)/K5*100</f>
        <v>35.289809239118739</v>
      </c>
      <c r="N5" s="143"/>
    </row>
    <row r="6" spans="1:14" ht="13.8" x14ac:dyDescent="0.3">
      <c r="A6" s="142" t="s">
        <v>36</v>
      </c>
      <c r="B6" s="143">
        <v>301401</v>
      </c>
      <c r="C6" s="143">
        <v>397102</v>
      </c>
      <c r="D6" s="144">
        <f>(B6-C6)/C6*100</f>
        <v>-24.099853438159467</v>
      </c>
      <c r="E6" s="176"/>
      <c r="F6" s="143">
        <v>4484.7199999999993</v>
      </c>
      <c r="G6" s="143">
        <v>4568.8366000000005</v>
      </c>
      <c r="H6" s="144">
        <f>(F6-G6)/G6*100</f>
        <v>-1.8410945140826702</v>
      </c>
      <c r="I6" s="176"/>
      <c r="J6" s="177">
        <f t="shared" si="2"/>
        <v>14.879579032584495</v>
      </c>
      <c r="K6" s="177">
        <f t="shared" si="2"/>
        <v>11.505448474195548</v>
      </c>
      <c r="L6" s="144">
        <f>(J6-K6)/K6*100</f>
        <v>29.326371466148899</v>
      </c>
      <c r="N6" s="178"/>
    </row>
    <row r="7" spans="1:14" ht="13.8" x14ac:dyDescent="0.3">
      <c r="A7" s="142" t="s">
        <v>37</v>
      </c>
      <c r="B7" s="143">
        <v>179230</v>
      </c>
      <c r="C7" s="143">
        <v>252012</v>
      </c>
      <c r="D7" s="179">
        <f t="shared" ref="D7" si="4">(B7-C7)/C7*100</f>
        <v>-28.880370775994795</v>
      </c>
      <c r="E7" s="180"/>
      <c r="F7" s="146">
        <v>2066.75</v>
      </c>
      <c r="G7" s="146">
        <v>2191.6510499999999</v>
      </c>
      <c r="H7" s="179">
        <f t="shared" ref="H7" si="5">(F7-G7)/G7*100</f>
        <v>-5.6989478320465272</v>
      </c>
      <c r="I7" s="180"/>
      <c r="J7" s="181">
        <f t="shared" si="2"/>
        <v>11.531272666406293</v>
      </c>
      <c r="K7" s="181">
        <f t="shared" si="2"/>
        <v>8.6966138517213452</v>
      </c>
      <c r="L7" s="179">
        <f t="shared" si="3"/>
        <v>32.594971594879723</v>
      </c>
      <c r="N7" s="178"/>
    </row>
    <row r="8" spans="1:14" ht="13.8" x14ac:dyDescent="0.3">
      <c r="A8" s="152" t="s">
        <v>38</v>
      </c>
      <c r="B8" s="182">
        <v>652392</v>
      </c>
      <c r="C8" s="182">
        <v>971770</v>
      </c>
      <c r="D8" s="154">
        <f>(B8-C8)/C8*100</f>
        <v>-32.865595768546058</v>
      </c>
      <c r="E8" s="183"/>
      <c r="F8" s="153">
        <v>5983.8600000000006</v>
      </c>
      <c r="G8" s="153">
        <v>6095.5601700000007</v>
      </c>
      <c r="H8" s="154">
        <f>(F8-G8)/G8*100</f>
        <v>-1.8324840848876416</v>
      </c>
      <c r="I8" s="183"/>
      <c r="J8" s="184">
        <f t="shared" si="2"/>
        <v>9.1721848213957262</v>
      </c>
      <c r="K8" s="184">
        <f t="shared" si="2"/>
        <v>6.2726367041583924</v>
      </c>
      <c r="L8" s="154">
        <f t="shared" si="3"/>
        <v>46.225347553048984</v>
      </c>
      <c r="N8" s="178"/>
    </row>
    <row r="9" spans="1:14" ht="13.8" x14ac:dyDescent="0.3">
      <c r="A9" s="139" t="s">
        <v>39</v>
      </c>
      <c r="B9" s="143"/>
      <c r="C9" s="143"/>
      <c r="D9" s="144"/>
      <c r="E9" s="176"/>
      <c r="F9" s="143"/>
      <c r="G9" s="143"/>
      <c r="H9" s="144"/>
      <c r="I9" s="176"/>
      <c r="J9" s="177"/>
      <c r="K9" s="177"/>
      <c r="L9" s="144"/>
      <c r="N9" s="178"/>
    </row>
    <row r="10" spans="1:14" ht="13.8" x14ac:dyDescent="0.3">
      <c r="A10" s="149" t="s">
        <v>40</v>
      </c>
      <c r="B10" s="146">
        <v>1059204</v>
      </c>
      <c r="C10" s="146">
        <v>1557881</v>
      </c>
      <c r="D10" s="179">
        <f t="shared" ref="D10:D15" si="6">(B10-C10)/C10*100</f>
        <v>-32.009954547234351</v>
      </c>
      <c r="E10" s="180"/>
      <c r="F10" s="146">
        <v>9110.6020000000008</v>
      </c>
      <c r="G10" s="146">
        <v>9780.7122500000005</v>
      </c>
      <c r="H10" s="179">
        <f t="shared" ref="H10:H15" si="7">(F10-G10)/G10*100</f>
        <v>-6.8513440828401801</v>
      </c>
      <c r="I10" s="180"/>
      <c r="J10" s="181">
        <f t="shared" ref="J10:K15" si="8">F10*1000/B10</f>
        <v>8.6013666866816969</v>
      </c>
      <c r="K10" s="181">
        <f t="shared" si="8"/>
        <v>6.2782152487898628</v>
      </c>
      <c r="L10" s="179">
        <f t="shared" ref="L10:L15" si="9">(J10-K10)/K10*100</f>
        <v>37.003373503952822</v>
      </c>
      <c r="N10" s="143"/>
    </row>
    <row r="11" spans="1:14" ht="13.8" x14ac:dyDescent="0.3">
      <c r="A11" s="149" t="s">
        <v>41</v>
      </c>
      <c r="B11" s="147">
        <v>54927</v>
      </c>
      <c r="C11" s="147">
        <v>47773</v>
      </c>
      <c r="D11" s="185">
        <f t="shared" si="6"/>
        <v>14.97498587068009</v>
      </c>
      <c r="E11" s="186"/>
      <c r="F11" s="147">
        <v>2282.8789999999999</v>
      </c>
      <c r="G11" s="147">
        <v>1796.6316200000001</v>
      </c>
      <c r="H11" s="185">
        <f t="shared" si="7"/>
        <v>27.064389526885861</v>
      </c>
      <c r="I11" s="186"/>
      <c r="J11" s="187">
        <f t="shared" si="8"/>
        <v>41.562055091303002</v>
      </c>
      <c r="K11" s="187">
        <f t="shared" si="8"/>
        <v>37.607678395746554</v>
      </c>
      <c r="L11" s="185">
        <f t="shared" si="9"/>
        <v>10.51481203903214</v>
      </c>
      <c r="N11" s="143"/>
    </row>
    <row r="12" spans="1:14" ht="15.75" customHeight="1" x14ac:dyDescent="0.3">
      <c r="A12" s="149" t="s">
        <v>42</v>
      </c>
      <c r="B12" s="147">
        <v>11011</v>
      </c>
      <c r="C12" s="147">
        <v>7734</v>
      </c>
      <c r="D12" s="185">
        <f t="shared" si="6"/>
        <v>42.371347297646757</v>
      </c>
      <c r="E12" s="186"/>
      <c r="F12" s="147">
        <v>457.03699999999998</v>
      </c>
      <c r="G12" s="147">
        <v>346.63663000000003</v>
      </c>
      <c r="H12" s="185">
        <f t="shared" si="7"/>
        <v>31.849020110771313</v>
      </c>
      <c r="I12" s="186"/>
      <c r="J12" s="187">
        <f t="shared" si="8"/>
        <v>41.507310870947236</v>
      </c>
      <c r="K12" s="187">
        <f t="shared" si="8"/>
        <v>44.819838376002068</v>
      </c>
      <c r="L12" s="185">
        <f t="shared" si="9"/>
        <v>-7.3907618257464778</v>
      </c>
      <c r="N12" s="143"/>
    </row>
    <row r="13" spans="1:14" ht="13.8" x14ac:dyDescent="0.3">
      <c r="A13" s="149" t="s">
        <v>43</v>
      </c>
      <c r="B13" s="147">
        <v>3160</v>
      </c>
      <c r="C13" s="147">
        <v>3007</v>
      </c>
      <c r="D13" s="185">
        <f t="shared" si="6"/>
        <v>5.0881277020285998</v>
      </c>
      <c r="E13" s="186"/>
      <c r="F13" s="147">
        <v>119.315</v>
      </c>
      <c r="G13" s="147">
        <v>127.90919</v>
      </c>
      <c r="H13" s="185">
        <f t="shared" si="7"/>
        <v>-6.7189777372524979</v>
      </c>
      <c r="I13" s="186"/>
      <c r="J13" s="187">
        <f t="shared" si="8"/>
        <v>37.757911392405063</v>
      </c>
      <c r="K13" s="187">
        <f t="shared" si="8"/>
        <v>42.537143332224808</v>
      </c>
      <c r="L13" s="185">
        <f t="shared" si="9"/>
        <v>-11.235432296176665</v>
      </c>
      <c r="N13" s="143"/>
    </row>
    <row r="14" spans="1:14" ht="13.8" x14ac:dyDescent="0.3">
      <c r="A14" s="149" t="s">
        <v>44</v>
      </c>
      <c r="B14" s="147">
        <v>2495</v>
      </c>
      <c r="C14" s="147">
        <v>2233</v>
      </c>
      <c r="D14" s="185">
        <f t="shared" si="6"/>
        <v>11.733094491715182</v>
      </c>
      <c r="E14" s="186"/>
      <c r="F14" s="147">
        <v>482.31799999999998</v>
      </c>
      <c r="G14" s="147">
        <v>610.16525000000001</v>
      </c>
      <c r="H14" s="185">
        <f t="shared" si="7"/>
        <v>-20.95288940168258</v>
      </c>
      <c r="I14" s="186"/>
      <c r="J14" s="187">
        <f t="shared" si="8"/>
        <v>193.31382765531063</v>
      </c>
      <c r="K14" s="187">
        <f t="shared" si="8"/>
        <v>273.24910434393195</v>
      </c>
      <c r="L14" s="185">
        <f t="shared" si="9"/>
        <v>-29.253628069722321</v>
      </c>
      <c r="N14" s="143"/>
    </row>
    <row r="15" spans="1:14" ht="13.8" x14ac:dyDescent="0.3">
      <c r="A15" s="152" t="s">
        <v>45</v>
      </c>
      <c r="B15" s="153">
        <v>2226</v>
      </c>
      <c r="C15" s="153">
        <v>2256</v>
      </c>
      <c r="D15" s="154">
        <f t="shared" si="6"/>
        <v>-1.3297872340425532</v>
      </c>
      <c r="E15" s="183"/>
      <c r="F15" s="153">
        <v>83.207999999999998</v>
      </c>
      <c r="G15" s="153">
        <v>193.97843</v>
      </c>
      <c r="H15" s="154">
        <f t="shared" si="7"/>
        <v>-57.104508991025448</v>
      </c>
      <c r="I15" s="183"/>
      <c r="J15" s="184">
        <f t="shared" si="8"/>
        <v>37.380053908355798</v>
      </c>
      <c r="K15" s="184">
        <f t="shared" si="8"/>
        <v>85.983346631205677</v>
      </c>
      <c r="L15" s="154">
        <f t="shared" si="9"/>
        <v>-56.526402643195595</v>
      </c>
      <c r="N15" s="143"/>
    </row>
    <row r="16" spans="1:14" ht="15" x14ac:dyDescent="0.3">
      <c r="A16" s="139" t="s">
        <v>344</v>
      </c>
      <c r="B16" s="140"/>
      <c r="C16" s="140"/>
      <c r="D16" s="188"/>
      <c r="E16" s="188"/>
      <c r="F16" s="140"/>
      <c r="G16" s="140"/>
      <c r="H16" s="188"/>
      <c r="I16" s="188"/>
      <c r="J16" s="189"/>
      <c r="K16" s="189"/>
      <c r="L16" s="188"/>
      <c r="N16" s="143"/>
    </row>
    <row r="17" spans="1:14" ht="13.8" x14ac:dyDescent="0.3">
      <c r="A17" s="149" t="s">
        <v>46</v>
      </c>
      <c r="B17" s="147">
        <v>721618</v>
      </c>
      <c r="C17" s="147">
        <v>828390</v>
      </c>
      <c r="D17" s="186">
        <f>(B17-C17)/C17*100</f>
        <v>-12.889098130107799</v>
      </c>
      <c r="E17" s="186"/>
      <c r="F17" s="147">
        <f>7199414/1000</f>
        <v>7199.4139999999998</v>
      </c>
      <c r="G17" s="147">
        <f>7009310.69/1000</f>
        <v>7009.3106900000002</v>
      </c>
      <c r="H17" s="186">
        <f>(F17-G17)/G17*100</f>
        <v>2.7121541390826764</v>
      </c>
      <c r="I17" s="186"/>
      <c r="J17" s="187">
        <f t="shared" ref="J17:K20" si="10">F17*1000/B17</f>
        <v>9.976766100623875</v>
      </c>
      <c r="K17" s="187">
        <f t="shared" si="10"/>
        <v>8.4613656490300464</v>
      </c>
      <c r="L17" s="186">
        <f>(J17-K17)/K17*100</f>
        <v>17.909643838256109</v>
      </c>
      <c r="N17" s="143"/>
    </row>
    <row r="18" spans="1:14" ht="13.8" x14ac:dyDescent="0.3">
      <c r="A18" s="149" t="s">
        <v>47</v>
      </c>
      <c r="B18" s="147">
        <v>800596</v>
      </c>
      <c r="C18" s="147">
        <v>1192081</v>
      </c>
      <c r="D18" s="186">
        <f>(B18-C18)/C18*100</f>
        <v>-32.840469733180882</v>
      </c>
      <c r="E18" s="186"/>
      <c r="F18" s="147">
        <f>2185156/1000</f>
        <v>2185.1559999999999</v>
      </c>
      <c r="G18" s="147">
        <f>2380768.54/1000</f>
        <v>2380.76854</v>
      </c>
      <c r="H18" s="186">
        <f>(F18-G18)/G18*100</f>
        <v>-8.2163610915322352</v>
      </c>
      <c r="I18" s="186"/>
      <c r="J18" s="187">
        <f t="shared" si="10"/>
        <v>2.7294115883666668</v>
      </c>
      <c r="K18" s="187">
        <f t="shared" si="10"/>
        <v>1.9971533310236469</v>
      </c>
      <c r="L18" s="186">
        <f>(J18-K18)/K18*100</f>
        <v>36.665099567878386</v>
      </c>
      <c r="N18" s="143"/>
    </row>
    <row r="19" spans="1:14" ht="13.8" x14ac:dyDescent="0.3">
      <c r="A19" s="149" t="s">
        <v>48</v>
      </c>
      <c r="B19" s="147">
        <v>161278</v>
      </c>
      <c r="C19" s="147">
        <v>387237</v>
      </c>
      <c r="D19" s="186">
        <f>(B19-C19)/C19*100</f>
        <v>-58.35160379819078</v>
      </c>
      <c r="E19" s="186"/>
      <c r="F19" s="147">
        <v>14.231</v>
      </c>
      <c r="G19" s="147">
        <f>31895.55/1000</f>
        <v>31.89555</v>
      </c>
      <c r="H19" s="186">
        <f>(F19-G19)/G19*100</f>
        <v>-55.382490660922912</v>
      </c>
      <c r="I19" s="186"/>
      <c r="J19" s="187">
        <f t="shared" si="10"/>
        <v>8.8238941455127173E-2</v>
      </c>
      <c r="K19" s="187">
        <f t="shared" si="10"/>
        <v>8.2367000054230352E-2</v>
      </c>
      <c r="L19" s="186">
        <v>0</v>
      </c>
      <c r="M19" s="190"/>
      <c r="N19" s="143"/>
    </row>
    <row r="20" spans="1:14" ht="13.8" x14ac:dyDescent="0.3">
      <c r="A20" s="152" t="s">
        <v>49</v>
      </c>
      <c r="B20" s="153">
        <v>284786</v>
      </c>
      <c r="C20" s="153">
        <v>274486</v>
      </c>
      <c r="D20" s="183">
        <f>(B20-C20)/C20*100</f>
        <v>3.7524682497467996</v>
      </c>
      <c r="E20" s="183"/>
      <c r="F20" s="153">
        <f>3136555/1000</f>
        <v>3136.5549999999998</v>
      </c>
      <c r="G20" s="153">
        <f>3434073.04/1000</f>
        <v>3434.0730400000002</v>
      </c>
      <c r="H20" s="183">
        <f>(F20-G20)/G20*100</f>
        <v>-8.6637073974408061</v>
      </c>
      <c r="I20" s="183"/>
      <c r="J20" s="184">
        <f t="shared" si="10"/>
        <v>11.013726096086184</v>
      </c>
      <c r="K20" s="184">
        <f t="shared" si="10"/>
        <v>12.510922378554826</v>
      </c>
      <c r="L20" s="183">
        <f>(J20-K20)/K20*100</f>
        <v>-11.967113512229997</v>
      </c>
      <c r="N20" s="143"/>
    </row>
    <row r="21" spans="1:14" ht="15" x14ac:dyDescent="0.3">
      <c r="A21" s="107" t="s">
        <v>343</v>
      </c>
      <c r="B21" s="155"/>
      <c r="C21" s="155"/>
      <c r="D21" s="156"/>
      <c r="E21" s="156"/>
      <c r="F21" s="200"/>
      <c r="G21" s="200"/>
      <c r="H21" s="156"/>
      <c r="I21" s="156"/>
      <c r="J21" s="156"/>
      <c r="K21" s="212"/>
      <c r="L21" s="156"/>
      <c r="N21" s="155"/>
    </row>
    <row r="22" spans="1:14" ht="13.8" x14ac:dyDescent="0.3">
      <c r="A22" s="107" t="s">
        <v>50</v>
      </c>
    </row>
  </sheetData>
  <mergeCells count="3">
    <mergeCell ref="B3:D3"/>
    <mergeCell ref="F3:H3"/>
    <mergeCell ref="J3:L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1750B-B5B4-44E9-B4BC-0EECC4D36EE9}">
  <dimension ref="A1:BM27"/>
  <sheetViews>
    <sheetView zoomScale="80" zoomScaleNormal="80" workbookViewId="0">
      <selection activeCell="A2" sqref="A2"/>
    </sheetView>
  </sheetViews>
  <sheetFormatPr defaultColWidth="9.33203125" defaultRowHeight="13.8" x14ac:dyDescent="0.3"/>
  <cols>
    <col min="1" max="1" width="28.6640625" style="122" customWidth="1"/>
    <col min="2" max="2" width="9.88671875" style="122" customWidth="1"/>
    <col min="3" max="6" width="7.33203125" style="122" customWidth="1"/>
    <col min="7" max="7" width="8.33203125" style="122" customWidth="1"/>
    <col min="8" max="8" width="7.44140625" style="122" customWidth="1"/>
    <col min="9" max="9" width="7.88671875" style="122" customWidth="1"/>
    <col min="10" max="13" width="9.33203125" style="122"/>
    <col min="14" max="15" width="11.109375" style="122" customWidth="1"/>
    <col min="16" max="52" width="9.33203125" style="122"/>
    <col min="53" max="53" width="9.33203125" style="204"/>
    <col min="54" max="54" width="9.33203125" style="122"/>
    <col min="55" max="65" width="9.33203125" style="204"/>
    <col min="66" max="16384" width="9.33203125" style="122"/>
  </cols>
  <sheetData>
    <row r="1" spans="1:65" ht="15" x14ac:dyDescent="0.3">
      <c r="A1" s="216" t="s">
        <v>339</v>
      </c>
    </row>
    <row r="2" spans="1:65" x14ac:dyDescent="0.3">
      <c r="A2" s="163"/>
    </row>
    <row r="3" spans="1:65" ht="27.6" x14ac:dyDescent="0.3">
      <c r="A3" s="205"/>
      <c r="B3" s="106" t="s">
        <v>73</v>
      </c>
      <c r="C3" s="106" t="s">
        <v>74</v>
      </c>
      <c r="D3" s="106" t="s">
        <v>37</v>
      </c>
      <c r="E3" s="106" t="s">
        <v>75</v>
      </c>
      <c r="F3" s="106" t="s">
        <v>76</v>
      </c>
      <c r="G3" s="164" t="s">
        <v>35</v>
      </c>
      <c r="AZ3" s="204"/>
      <c r="BA3" s="122"/>
      <c r="BB3" s="204"/>
      <c r="BM3" s="122"/>
    </row>
    <row r="4" spans="1:65" ht="10.199999999999999" customHeight="1" x14ac:dyDescent="0.3">
      <c r="A4" s="206"/>
      <c r="B4" s="165"/>
      <c r="C4" s="165"/>
      <c r="D4" s="165"/>
      <c r="E4" s="165"/>
      <c r="F4" s="165"/>
      <c r="G4" s="166"/>
      <c r="AZ4" s="204"/>
      <c r="BA4" s="122"/>
      <c r="BB4" s="204"/>
      <c r="BM4" s="122"/>
    </row>
    <row r="5" spans="1:65" x14ac:dyDescent="0.3">
      <c r="A5" s="207" t="s">
        <v>315</v>
      </c>
      <c r="B5" s="244" t="s">
        <v>340</v>
      </c>
      <c r="C5" s="244"/>
      <c r="D5" s="244"/>
      <c r="E5" s="244"/>
      <c r="F5" s="244"/>
      <c r="G5" s="244"/>
      <c r="AZ5" s="204"/>
      <c r="BA5" s="122"/>
      <c r="BB5" s="204"/>
      <c r="BM5" s="122"/>
    </row>
    <row r="6" spans="1:65" x14ac:dyDescent="0.3">
      <c r="A6" s="217" t="s">
        <v>316</v>
      </c>
      <c r="B6" s="15">
        <v>31.466973399389552</v>
      </c>
      <c r="C6" s="15">
        <v>29.727675469075749</v>
      </c>
      <c r="D6" s="15">
        <v>34.54116371766353</v>
      </c>
      <c r="E6" s="15">
        <v>48.19838161907402</v>
      </c>
      <c r="F6" s="15">
        <v>34.704948611192762</v>
      </c>
      <c r="G6" s="15">
        <v>39.101616743594967</v>
      </c>
      <c r="I6" s="67"/>
      <c r="J6" s="67"/>
      <c r="K6" s="67"/>
      <c r="L6" s="67"/>
      <c r="M6" s="67"/>
      <c r="N6" s="67"/>
      <c r="AZ6" s="204"/>
      <c r="BA6" s="122"/>
      <c r="BB6" s="204"/>
      <c r="BM6" s="122"/>
    </row>
    <row r="7" spans="1:65" x14ac:dyDescent="0.3">
      <c r="A7" s="207" t="s">
        <v>317</v>
      </c>
      <c r="B7" s="15">
        <v>20.768763981849634</v>
      </c>
      <c r="C7" s="15">
        <v>26.803552814454484</v>
      </c>
      <c r="D7" s="15">
        <v>26.448436670769297</v>
      </c>
      <c r="E7" s="15">
        <v>24.231528971444412</v>
      </c>
      <c r="F7" s="15">
        <v>23.878826101131462</v>
      </c>
      <c r="G7" s="15">
        <v>24.604649253385023</v>
      </c>
      <c r="I7" s="67"/>
      <c r="J7" s="67"/>
      <c r="K7" s="67"/>
      <c r="L7" s="67"/>
      <c r="M7" s="67"/>
      <c r="N7" s="67"/>
      <c r="AZ7" s="204"/>
      <c r="BA7" s="122"/>
      <c r="BB7" s="204"/>
      <c r="BM7" s="122"/>
    </row>
    <row r="8" spans="1:65" x14ac:dyDescent="0.3">
      <c r="A8" s="207" t="s">
        <v>318</v>
      </c>
      <c r="B8" s="15">
        <v>26.81707438570432</v>
      </c>
      <c r="C8" s="15">
        <v>29.676098853370398</v>
      </c>
      <c r="D8" s="15">
        <v>26.700240512189339</v>
      </c>
      <c r="E8" s="15">
        <v>20.004505128915998</v>
      </c>
      <c r="F8" s="15">
        <v>24.454979342928763</v>
      </c>
      <c r="G8" s="15">
        <v>24.067132877118205</v>
      </c>
      <c r="I8" s="67"/>
      <c r="J8" s="67"/>
      <c r="K8" s="67"/>
      <c r="L8" s="67"/>
      <c r="M8" s="67"/>
      <c r="N8" s="67"/>
      <c r="AZ8" s="204"/>
      <c r="BA8" s="122"/>
      <c r="BB8" s="204"/>
      <c r="BM8" s="122"/>
    </row>
    <row r="9" spans="1:65" x14ac:dyDescent="0.3">
      <c r="A9" s="207" t="s">
        <v>319</v>
      </c>
      <c r="B9" s="15">
        <v>11.845740007789079</v>
      </c>
      <c r="C9" s="15">
        <v>8.6844162612925651</v>
      </c>
      <c r="D9" s="15">
        <v>7.8279378055803344</v>
      </c>
      <c r="E9" s="15">
        <v>5.2564891183809266</v>
      </c>
      <c r="F9" s="15">
        <v>10.195453840932535</v>
      </c>
      <c r="G9" s="15">
        <v>7.7004151629059256</v>
      </c>
      <c r="I9" s="67"/>
      <c r="J9" s="67"/>
      <c r="K9" s="67"/>
      <c r="L9" s="67"/>
      <c r="M9" s="67"/>
      <c r="N9" s="67"/>
      <c r="AZ9" s="204"/>
      <c r="BA9" s="122"/>
      <c r="BB9" s="204"/>
      <c r="BM9" s="122"/>
    </row>
    <row r="10" spans="1:65" x14ac:dyDescent="0.3">
      <c r="A10" s="207" t="s">
        <v>320</v>
      </c>
      <c r="B10" s="15">
        <v>9.1014482252674096</v>
      </c>
      <c r="C10" s="15">
        <v>5.1082566018068105</v>
      </c>
      <c r="D10" s="15">
        <v>4.4822212937974957</v>
      </c>
      <c r="E10" s="15">
        <v>2.3090951621846409</v>
      </c>
      <c r="F10" s="15">
        <v>6.7657921038144764</v>
      </c>
      <c r="G10" s="15">
        <v>4.5261859629958847</v>
      </c>
      <c r="I10" s="67"/>
      <c r="J10" s="67"/>
      <c r="K10" s="67"/>
      <c r="L10" s="67"/>
      <c r="M10" s="67"/>
      <c r="N10" s="67"/>
      <c r="AZ10" s="204"/>
      <c r="BA10" s="122"/>
      <c r="BB10" s="204"/>
      <c r="BM10" s="122"/>
    </row>
    <row r="11" spans="1:65" x14ac:dyDescent="0.3">
      <c r="A11" s="218" t="s">
        <v>321</v>
      </c>
      <c r="B11" s="15">
        <v>100</v>
      </c>
      <c r="C11" s="15">
        <v>100</v>
      </c>
      <c r="D11" s="15">
        <v>100</v>
      </c>
      <c r="E11" s="15">
        <v>100</v>
      </c>
      <c r="F11" s="15">
        <v>100</v>
      </c>
      <c r="G11" s="15">
        <v>100</v>
      </c>
      <c r="I11" s="2"/>
      <c r="J11" s="2"/>
      <c r="K11" s="2"/>
      <c r="L11" s="2"/>
      <c r="M11" s="2"/>
      <c r="N11" s="2"/>
      <c r="AZ11" s="204"/>
      <c r="BA11" s="122"/>
      <c r="BB11" s="204"/>
      <c r="BM11" s="122"/>
    </row>
    <row r="12" spans="1:65" ht="8.6999999999999993" customHeight="1" x14ac:dyDescent="0.3">
      <c r="A12" s="219"/>
    </row>
    <row r="13" spans="1:65" x14ac:dyDescent="0.3">
      <c r="A13" s="207" t="s">
        <v>315</v>
      </c>
      <c r="B13" s="244" t="s">
        <v>322</v>
      </c>
      <c r="C13" s="244"/>
      <c r="D13" s="244"/>
      <c r="E13" s="244"/>
      <c r="F13" s="244"/>
      <c r="G13" s="244"/>
    </row>
    <row r="14" spans="1:65" x14ac:dyDescent="0.3">
      <c r="A14" s="217" t="s">
        <v>316</v>
      </c>
      <c r="B14" s="15">
        <v>1.4926266899704483</v>
      </c>
      <c r="C14" s="15">
        <v>2.3481780710274807</v>
      </c>
      <c r="D14" s="15">
        <v>2.7651049446064535</v>
      </c>
      <c r="E14" s="15">
        <v>6.2715672534358653</v>
      </c>
      <c r="F14" s="15">
        <v>2.4018475571327009</v>
      </c>
      <c r="G14" s="15">
        <v>3.3541270404375205</v>
      </c>
      <c r="I14" s="67"/>
      <c r="J14" s="67"/>
      <c r="K14" s="67"/>
      <c r="L14" s="67"/>
      <c r="M14" s="67"/>
      <c r="N14" s="67"/>
    </row>
    <row r="15" spans="1:65" x14ac:dyDescent="0.3">
      <c r="A15" s="207" t="s">
        <v>317</v>
      </c>
      <c r="B15" s="15">
        <v>3.5640667370973165</v>
      </c>
      <c r="C15" s="15">
        <v>6.4938270690704254</v>
      </c>
      <c r="D15" s="15">
        <v>7.1636868775574483</v>
      </c>
      <c r="E15" s="15">
        <v>10.191586624890853</v>
      </c>
      <c r="F15" s="15">
        <v>5.4937348843996139</v>
      </c>
      <c r="G15" s="15">
        <v>6.923660686970134</v>
      </c>
      <c r="I15" s="67"/>
      <c r="J15" s="67"/>
      <c r="K15" s="67"/>
      <c r="L15" s="67"/>
      <c r="M15" s="67"/>
      <c r="N15" s="67"/>
    </row>
    <row r="16" spans="1:65" x14ac:dyDescent="0.3">
      <c r="A16" s="207" t="s">
        <v>318</v>
      </c>
      <c r="B16" s="15">
        <v>14.798956198302848</v>
      </c>
      <c r="C16" s="15">
        <v>22.109908573398616</v>
      </c>
      <c r="D16" s="15">
        <v>22.125290975184793</v>
      </c>
      <c r="E16" s="15">
        <v>25.935589912168062</v>
      </c>
      <c r="F16" s="15">
        <v>17.76189766563904</v>
      </c>
      <c r="G16" s="15">
        <v>21.060499005892368</v>
      </c>
      <c r="I16" s="67"/>
      <c r="J16" s="67"/>
      <c r="K16" s="67"/>
      <c r="L16" s="67"/>
      <c r="M16" s="67"/>
      <c r="N16" s="67"/>
    </row>
    <row r="17" spans="1:14" x14ac:dyDescent="0.3">
      <c r="A17" s="207" t="s">
        <v>319</v>
      </c>
      <c r="B17" s="15">
        <v>19.833741474077787</v>
      </c>
      <c r="C17" s="15">
        <v>20.22851096374573</v>
      </c>
      <c r="D17" s="15">
        <v>20.600438271165888</v>
      </c>
      <c r="E17" s="15">
        <v>21.57941929661073</v>
      </c>
      <c r="F17" s="15">
        <v>23.276239440423964</v>
      </c>
      <c r="G17" s="15">
        <v>21.218819111979446</v>
      </c>
      <c r="I17" s="67"/>
      <c r="J17" s="67"/>
      <c r="K17" s="67"/>
      <c r="L17" s="67"/>
      <c r="M17" s="67"/>
      <c r="N17" s="67"/>
    </row>
    <row r="18" spans="1:14" x14ac:dyDescent="0.3">
      <c r="A18" s="207" t="s">
        <v>320</v>
      </c>
      <c r="B18" s="15">
        <v>60.3106089005516</v>
      </c>
      <c r="C18" s="15">
        <v>48.81957532275775</v>
      </c>
      <c r="D18" s="15">
        <v>47.34547893148541</v>
      </c>
      <c r="E18" s="15">
        <v>36.021836912894486</v>
      </c>
      <c r="F18" s="15">
        <v>51.066280452404676</v>
      </c>
      <c r="G18" s="15">
        <v>47.442894154720527</v>
      </c>
      <c r="I18" s="67"/>
      <c r="J18" s="67"/>
      <c r="K18" s="67"/>
      <c r="L18" s="67"/>
      <c r="M18" s="67"/>
      <c r="N18" s="67"/>
    </row>
    <row r="19" spans="1:14" x14ac:dyDescent="0.3">
      <c r="A19" s="218" t="s">
        <v>321</v>
      </c>
      <c r="B19" s="15">
        <v>100</v>
      </c>
      <c r="C19" s="15">
        <v>100</v>
      </c>
      <c r="D19" s="15">
        <v>100</v>
      </c>
      <c r="E19" s="15">
        <v>100</v>
      </c>
      <c r="F19" s="15">
        <v>100</v>
      </c>
      <c r="G19" s="15">
        <v>100</v>
      </c>
      <c r="I19" s="67"/>
      <c r="J19" s="67"/>
      <c r="K19" s="67"/>
      <c r="L19" s="67"/>
      <c r="M19" s="67"/>
      <c r="N19" s="67"/>
    </row>
    <row r="20" spans="1:14" x14ac:dyDescent="0.3">
      <c r="A20" s="219"/>
    </row>
    <row r="21" spans="1:14" x14ac:dyDescent="0.3">
      <c r="A21" s="207" t="s">
        <v>345</v>
      </c>
      <c r="B21" s="244" t="s">
        <v>323</v>
      </c>
      <c r="C21" s="244"/>
      <c r="D21" s="244"/>
      <c r="E21" s="244"/>
      <c r="F21" s="244"/>
      <c r="G21" s="244"/>
    </row>
    <row r="22" spans="1:14" ht="22.8" customHeight="1" x14ac:dyDescent="0.3">
      <c r="A22" s="208" t="s">
        <v>324</v>
      </c>
      <c r="B22" s="15">
        <v>52.97704699399852</v>
      </c>
      <c r="C22" s="15">
        <v>40.347011401650754</v>
      </c>
      <c r="D22" s="15">
        <v>70.278971154382646</v>
      </c>
      <c r="E22" s="15">
        <v>71.418171134523945</v>
      </c>
      <c r="F22" s="15">
        <v>65.926973555751403</v>
      </c>
      <c r="G22" s="15">
        <v>63.324663312218732</v>
      </c>
      <c r="H22" s="209"/>
      <c r="I22" s="67"/>
      <c r="J22" s="67"/>
      <c r="K22" s="67"/>
      <c r="L22" s="67"/>
      <c r="M22" s="67"/>
      <c r="N22" s="67"/>
    </row>
    <row r="23" spans="1:14" ht="23.25" customHeight="1" x14ac:dyDescent="0.3">
      <c r="A23" s="208" t="s">
        <v>325</v>
      </c>
      <c r="B23" s="15">
        <v>15.458182711543186</v>
      </c>
      <c r="C23" s="15">
        <v>8.419188065880947</v>
      </c>
      <c r="D23" s="15">
        <v>32.207219773475423</v>
      </c>
      <c r="E23" s="15">
        <v>37.05192709424734</v>
      </c>
      <c r="F23" s="15">
        <v>24.783501237512731</v>
      </c>
      <c r="G23" s="15">
        <v>27.325041062714529</v>
      </c>
      <c r="I23" s="67"/>
      <c r="J23" s="67"/>
      <c r="K23" s="67"/>
      <c r="L23" s="67"/>
      <c r="M23" s="67"/>
      <c r="N23" s="67"/>
    </row>
    <row r="24" spans="1:14" ht="15.75" customHeight="1" x14ac:dyDescent="0.3">
      <c r="A24" s="210" t="s">
        <v>326</v>
      </c>
      <c r="B24" s="211">
        <v>20.317270908644229</v>
      </c>
      <c r="C24" s="211">
        <v>13.356524337215692</v>
      </c>
      <c r="D24" s="211">
        <v>32.294816715951569</v>
      </c>
      <c r="E24" s="211">
        <v>28.324753347922549</v>
      </c>
      <c r="F24" s="211">
        <v>26.986748850881035</v>
      </c>
      <c r="G24" s="211">
        <v>25.447409275892902</v>
      </c>
      <c r="I24" s="67"/>
      <c r="J24" s="67"/>
      <c r="K24" s="67"/>
      <c r="L24" s="67"/>
      <c r="M24" s="67"/>
      <c r="N24" s="67"/>
    </row>
    <row r="25" spans="1:14" ht="13.95" customHeight="1" x14ac:dyDescent="0.3">
      <c r="A25" s="107" t="s">
        <v>341</v>
      </c>
      <c r="B25" s="15"/>
      <c r="C25" s="15"/>
      <c r="D25" s="15"/>
      <c r="E25" s="15"/>
      <c r="F25" s="15"/>
      <c r="G25" s="15"/>
      <c r="I25" s="67"/>
      <c r="J25" s="67"/>
      <c r="K25" s="67"/>
      <c r="L25" s="67"/>
      <c r="M25" s="67"/>
      <c r="N25" s="67"/>
    </row>
    <row r="26" spans="1:14" ht="15" x14ac:dyDescent="0.3">
      <c r="A26" s="122" t="s">
        <v>342</v>
      </c>
    </row>
    <row r="27" spans="1:14" x14ac:dyDescent="0.3">
      <c r="A27" s="107" t="s">
        <v>77</v>
      </c>
    </row>
  </sheetData>
  <mergeCells count="3">
    <mergeCell ref="B5:G5"/>
    <mergeCell ref="B13:G13"/>
    <mergeCell ref="B21:G2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3D441-10E8-489B-B856-677AD48D2D4D}">
  <dimension ref="A1:I21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30" style="2" customWidth="1"/>
    <col min="2" max="3" width="10.33203125" style="2" customWidth="1"/>
    <col min="4" max="4" width="10.21875" style="2" customWidth="1"/>
    <col min="5" max="5" width="8.109375" style="2" customWidth="1"/>
    <col min="6" max="6" width="11.33203125" style="2" customWidth="1"/>
    <col min="7" max="7" width="9.88671875" style="2" customWidth="1"/>
    <col min="8" max="16384" width="9.109375" style="2"/>
  </cols>
  <sheetData>
    <row r="1" spans="1:9" x14ac:dyDescent="0.3">
      <c r="A1" s="2" t="s">
        <v>78</v>
      </c>
    </row>
    <row r="2" spans="1:9" x14ac:dyDescent="0.3">
      <c r="A2" s="8"/>
    </row>
    <row r="3" spans="1:9" ht="39" customHeight="1" x14ac:dyDescent="0.3">
      <c r="B3" s="245" t="s">
        <v>79</v>
      </c>
      <c r="C3" s="245"/>
      <c r="D3" s="245" t="s">
        <v>80</v>
      </c>
      <c r="E3" s="245"/>
      <c r="F3" s="245" t="s">
        <v>81</v>
      </c>
      <c r="G3" s="245"/>
      <c r="H3" s="82"/>
      <c r="I3" s="82"/>
    </row>
    <row r="4" spans="1:9" x14ac:dyDescent="0.3">
      <c r="A4" s="8"/>
      <c r="B4" s="158">
        <v>2020</v>
      </c>
      <c r="C4" s="158">
        <v>2010</v>
      </c>
      <c r="D4" s="158">
        <v>2020</v>
      </c>
      <c r="E4" s="158">
        <v>2010</v>
      </c>
      <c r="F4" s="158">
        <v>2020</v>
      </c>
      <c r="G4" s="158">
        <v>2010</v>
      </c>
      <c r="H4" s="82"/>
      <c r="I4" s="82"/>
    </row>
    <row r="5" spans="1:9" x14ac:dyDescent="0.3">
      <c r="A5" s="2" t="s">
        <v>82</v>
      </c>
      <c r="B5" s="159">
        <v>1114131</v>
      </c>
      <c r="C5" s="159">
        <v>1603709</v>
      </c>
      <c r="D5" s="159">
        <v>187476</v>
      </c>
      <c r="E5" s="159">
        <v>221671</v>
      </c>
      <c r="F5" s="159">
        <v>1133023</v>
      </c>
      <c r="G5" s="159">
        <v>1620884</v>
      </c>
      <c r="H5" s="67"/>
      <c r="I5" s="67"/>
    </row>
    <row r="6" spans="1:9" x14ac:dyDescent="0.3">
      <c r="A6" s="13" t="s">
        <v>83</v>
      </c>
      <c r="B6" s="160">
        <f>(B5-C5)/C5*100</f>
        <v>-30.527857610077643</v>
      </c>
      <c r="C6" s="159"/>
      <c r="D6" s="160">
        <f>(D5-E5)/E5*100</f>
        <v>-15.42601422829328</v>
      </c>
      <c r="E6" s="159"/>
      <c r="F6" s="160">
        <f>(F5-G5)/G5*100</f>
        <v>-30.098452449404149</v>
      </c>
      <c r="G6" s="159"/>
      <c r="H6" s="67"/>
      <c r="I6" s="67"/>
    </row>
    <row r="7" spans="1:9" x14ac:dyDescent="0.3">
      <c r="A7" s="13" t="s">
        <v>51</v>
      </c>
      <c r="B7" s="160">
        <f>B5/$F5*100</f>
        <v>98.332602250792789</v>
      </c>
      <c r="C7" s="160">
        <f>C5/$G5*100</f>
        <v>98.940393020105077</v>
      </c>
      <c r="D7" s="160">
        <f>D5/$F5*100</f>
        <v>16.546530829471244</v>
      </c>
      <c r="E7" s="160">
        <f>E5/$G5*100</f>
        <v>13.67593239244758</v>
      </c>
      <c r="F7" s="160">
        <f>F5/$F5*100</f>
        <v>100</v>
      </c>
      <c r="G7" s="160">
        <f>G5/$G5*100</f>
        <v>100</v>
      </c>
      <c r="H7" s="67"/>
      <c r="I7" s="67"/>
    </row>
    <row r="8" spans="1:9" ht="6.9" customHeight="1" x14ac:dyDescent="0.3">
      <c r="A8" s="13"/>
      <c r="B8" s="159"/>
      <c r="C8" s="159"/>
      <c r="D8" s="159"/>
      <c r="E8" s="159"/>
      <c r="F8" s="159"/>
      <c r="G8" s="159"/>
      <c r="H8" s="67"/>
      <c r="I8" s="67"/>
    </row>
    <row r="9" spans="1:9" x14ac:dyDescent="0.3">
      <c r="A9" s="2" t="s">
        <v>84</v>
      </c>
      <c r="B9" s="159">
        <v>1459588</v>
      </c>
      <c r="C9" s="159">
        <v>2932651</v>
      </c>
      <c r="D9" s="159">
        <v>1295753</v>
      </c>
      <c r="E9" s="159">
        <v>938103</v>
      </c>
      <c r="F9" s="159">
        <v>2755341</v>
      </c>
      <c r="G9" s="159">
        <v>3870754</v>
      </c>
      <c r="H9" s="67"/>
      <c r="I9" s="67"/>
    </row>
    <row r="10" spans="1:9" x14ac:dyDescent="0.3">
      <c r="A10" s="13" t="s">
        <v>83</v>
      </c>
      <c r="B10" s="160">
        <f>(B9-C9)/C9*100</f>
        <v>-50.229740940875679</v>
      </c>
      <c r="C10" s="159"/>
      <c r="D10" s="160">
        <f>(D9-E9)/E9*100</f>
        <v>38.124811454605727</v>
      </c>
      <c r="E10" s="159"/>
      <c r="F10" s="160">
        <f>(F9-G9)/G9*100</f>
        <v>-28.816426980376431</v>
      </c>
      <c r="G10" s="159"/>
      <c r="H10" s="67"/>
      <c r="I10" s="67"/>
    </row>
    <row r="11" spans="1:9" x14ac:dyDescent="0.3">
      <c r="A11" s="13" t="s">
        <v>85</v>
      </c>
      <c r="B11" s="160">
        <f>B9/$F9*100</f>
        <v>52.973043989836469</v>
      </c>
      <c r="C11" s="160">
        <f>C9/$G9*100</f>
        <v>75.7643342873249</v>
      </c>
      <c r="D11" s="160">
        <f>D9/$F9*100</f>
        <v>47.026956010163531</v>
      </c>
      <c r="E11" s="160">
        <f>E9/$G9*100</f>
        <v>24.2356657126751</v>
      </c>
      <c r="F11" s="160">
        <f>F9/$F9*100</f>
        <v>100</v>
      </c>
      <c r="G11" s="160">
        <f>G9/$G9*100</f>
        <v>100</v>
      </c>
      <c r="H11" s="67"/>
      <c r="I11" s="67"/>
    </row>
    <row r="12" spans="1:9" ht="6.9" customHeight="1" x14ac:dyDescent="0.3">
      <c r="A12" s="13"/>
      <c r="B12" s="159"/>
      <c r="C12" s="159"/>
      <c r="D12" s="159"/>
      <c r="E12" s="159"/>
      <c r="F12" s="159"/>
      <c r="G12" s="159"/>
      <c r="H12" s="67"/>
      <c r="I12" s="67"/>
    </row>
    <row r="13" spans="1:9" ht="15" x14ac:dyDescent="0.3">
      <c r="A13" s="2" t="s">
        <v>338</v>
      </c>
      <c r="B13" s="159">
        <f>145506354/1000</f>
        <v>145506.35399999999</v>
      </c>
      <c r="C13" s="159">
        <f>200904955/1000</f>
        <v>200904.95499999999</v>
      </c>
      <c r="D13" s="159">
        <f>68621448/1000</f>
        <v>68621.448000000004</v>
      </c>
      <c r="E13" s="159">
        <f>49901085/1000</f>
        <v>49901.084999999999</v>
      </c>
      <c r="F13" s="159">
        <f>214127802/1000</f>
        <v>214127.802</v>
      </c>
      <c r="G13" s="159">
        <f>250806040/1000</f>
        <v>250806.04</v>
      </c>
      <c r="H13" s="67"/>
      <c r="I13" s="67"/>
    </row>
    <row r="14" spans="1:9" x14ac:dyDescent="0.3">
      <c r="A14" s="13" t="s">
        <v>83</v>
      </c>
      <c r="B14" s="160">
        <f>(B13-C13)/C13*100</f>
        <v>-27.57453194720857</v>
      </c>
      <c r="C14" s="159"/>
      <c r="D14" s="160">
        <f>(D13-E13)/E13*100</f>
        <v>37.514941809381511</v>
      </c>
      <c r="E14" s="159"/>
      <c r="F14" s="160">
        <f>(F13-G13)/G13*100</f>
        <v>-14.624144617888794</v>
      </c>
      <c r="G14" s="159"/>
      <c r="H14" s="67"/>
      <c r="I14" s="67"/>
    </row>
    <row r="15" spans="1:9" ht="6.9" customHeight="1" x14ac:dyDescent="0.3">
      <c r="A15" s="13"/>
      <c r="B15" s="159"/>
      <c r="C15" s="159"/>
      <c r="D15" s="159"/>
      <c r="E15" s="159"/>
      <c r="F15" s="159"/>
      <c r="G15" s="159"/>
      <c r="H15" s="67"/>
      <c r="I15" s="67"/>
    </row>
    <row r="16" spans="1:9" x14ac:dyDescent="0.3">
      <c r="A16" s="2" t="s">
        <v>86</v>
      </c>
      <c r="B16" s="22">
        <v>99.690018005080887</v>
      </c>
      <c r="C16" s="22">
        <v>69</v>
      </c>
      <c r="D16" s="22">
        <v>52.958741365059545</v>
      </c>
      <c r="E16" s="22">
        <v>53</v>
      </c>
      <c r="F16" s="22">
        <v>77.71372109659022</v>
      </c>
      <c r="G16" s="22">
        <v>65</v>
      </c>
      <c r="H16" s="67"/>
      <c r="I16" s="67"/>
    </row>
    <row r="17" spans="1:9" x14ac:dyDescent="0.3">
      <c r="A17" s="70" t="s">
        <v>83</v>
      </c>
      <c r="B17" s="161">
        <v>44.478286963885346</v>
      </c>
      <c r="C17" s="161"/>
      <c r="D17" s="161">
        <v>-7.784648101972623E-2</v>
      </c>
      <c r="E17" s="161"/>
      <c r="F17" s="161">
        <v>19.559570917831106</v>
      </c>
      <c r="G17" s="162"/>
      <c r="H17" s="67"/>
      <c r="I17" s="67"/>
    </row>
    <row r="18" spans="1:9" x14ac:dyDescent="0.3">
      <c r="A18" s="107" t="s">
        <v>87</v>
      </c>
      <c r="B18" s="159"/>
      <c r="C18" s="159"/>
      <c r="D18" s="159"/>
      <c r="E18" s="159"/>
      <c r="F18" s="159"/>
      <c r="G18" s="159"/>
      <c r="H18" s="67"/>
      <c r="I18" s="67"/>
    </row>
    <row r="19" spans="1:9" x14ac:dyDescent="0.3">
      <c r="A19" s="107" t="s">
        <v>50</v>
      </c>
    </row>
    <row r="21" spans="1:9" x14ac:dyDescent="0.3">
      <c r="B21" s="4"/>
      <c r="D21" s="4"/>
      <c r="F21" s="4"/>
    </row>
  </sheetData>
  <mergeCells count="3">
    <mergeCell ref="B3:C3"/>
    <mergeCell ref="D3:E3"/>
    <mergeCell ref="F3:G3"/>
  </mergeCells>
  <pageMargins left="0.7" right="0.7" top="0.75" bottom="0.75" header="0.3" footer="0.3"/>
  <ignoredErrors>
    <ignoredError sqref="C7:G7 C11:F11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7A0A0-92CE-41FB-AF05-25071FDE9490}">
  <dimension ref="A1:K37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33" style="2" customWidth="1"/>
    <col min="2" max="2" width="9.6640625" style="2" customWidth="1"/>
    <col min="3" max="3" width="7.88671875" style="2" customWidth="1"/>
    <col min="4" max="4" width="9.33203125" style="2" customWidth="1"/>
    <col min="5" max="5" width="7.109375" style="2" customWidth="1"/>
    <col min="6" max="6" width="9.44140625" style="2" customWidth="1"/>
    <col min="7" max="7" width="6.5546875" style="2" customWidth="1"/>
    <col min="8" max="8" width="9.33203125" style="2" customWidth="1"/>
    <col min="9" max="9" width="8.33203125" style="2" customWidth="1"/>
    <col min="10" max="16384" width="9.109375" style="2"/>
  </cols>
  <sheetData>
    <row r="1" spans="1:9" x14ac:dyDescent="0.3">
      <c r="A1" s="2" t="s">
        <v>88</v>
      </c>
    </row>
    <row r="2" spans="1:9" x14ac:dyDescent="0.3">
      <c r="A2" s="16"/>
      <c r="B2" s="8"/>
      <c r="C2" s="8"/>
      <c r="D2" s="8"/>
      <c r="E2" s="8"/>
      <c r="F2" s="8"/>
      <c r="G2" s="8"/>
      <c r="H2" s="8"/>
      <c r="I2" s="8"/>
    </row>
    <row r="3" spans="1:9" ht="33.6" customHeight="1" x14ac:dyDescent="0.3">
      <c r="A3" s="80"/>
      <c r="B3" s="106" t="s">
        <v>35</v>
      </c>
      <c r="C3" s="106" t="s">
        <v>89</v>
      </c>
      <c r="D3" s="106" t="s">
        <v>36</v>
      </c>
      <c r="E3" s="106" t="s">
        <v>89</v>
      </c>
      <c r="F3" s="106" t="s">
        <v>37</v>
      </c>
      <c r="G3" s="106" t="s">
        <v>89</v>
      </c>
      <c r="H3" s="106" t="s">
        <v>90</v>
      </c>
      <c r="I3" s="106" t="s">
        <v>89</v>
      </c>
    </row>
    <row r="4" spans="1:9" ht="15" x14ac:dyDescent="0.3">
      <c r="A4" s="139" t="s">
        <v>337</v>
      </c>
      <c r="B4" s="140">
        <v>1130528</v>
      </c>
      <c r="C4" s="141">
        <f>B4/B$4*100</f>
        <v>100</v>
      </c>
      <c r="D4" s="140">
        <v>300106</v>
      </c>
      <c r="E4" s="141">
        <f>D4/D$4*100</f>
        <v>100</v>
      </c>
      <c r="F4" s="140">
        <v>178972</v>
      </c>
      <c r="G4" s="141">
        <f>F4/F$4*100</f>
        <v>100</v>
      </c>
      <c r="H4" s="140">
        <v>651450</v>
      </c>
      <c r="I4" s="141">
        <f>H4/H$4*100</f>
        <v>100</v>
      </c>
    </row>
    <row r="5" spans="1:9" ht="6.9" customHeight="1" x14ac:dyDescent="0.3">
      <c r="A5" s="142"/>
      <c r="B5" s="143"/>
      <c r="C5" s="144"/>
      <c r="D5" s="143"/>
      <c r="E5" s="144"/>
      <c r="F5" s="143"/>
      <c r="G5" s="144"/>
      <c r="H5" s="143"/>
      <c r="I5" s="144"/>
    </row>
    <row r="6" spans="1:9" x14ac:dyDescent="0.3">
      <c r="A6" s="145" t="s">
        <v>91</v>
      </c>
      <c r="B6" s="143"/>
      <c r="C6" s="144"/>
      <c r="D6" s="143"/>
      <c r="E6" s="144"/>
      <c r="F6" s="143"/>
      <c r="G6" s="144"/>
      <c r="H6" s="143"/>
      <c r="I6" s="144"/>
    </row>
    <row r="7" spans="1:9" x14ac:dyDescent="0.3">
      <c r="A7" s="2" t="s">
        <v>92</v>
      </c>
      <c r="B7" s="146">
        <v>25322</v>
      </c>
      <c r="C7" s="141">
        <f t="shared" ref="C7:E11" si="0">B7/B$4*100</f>
        <v>2.2398383764046534</v>
      </c>
      <c r="D7" s="146">
        <v>7391</v>
      </c>
      <c r="E7" s="141">
        <f t="shared" si="0"/>
        <v>2.4627964785775691</v>
      </c>
      <c r="F7" s="146">
        <v>3996</v>
      </c>
      <c r="G7" s="141">
        <f t="shared" ref="G7" si="1">F7/F$4*100</f>
        <v>2.2327514918534743</v>
      </c>
      <c r="H7" s="146">
        <v>13935</v>
      </c>
      <c r="I7" s="141">
        <f t="shared" ref="I7" si="2">H7/H$4*100</f>
        <v>2.1390743725535346</v>
      </c>
    </row>
    <row r="8" spans="1:9" x14ac:dyDescent="0.3">
      <c r="A8" s="2" t="s">
        <v>93</v>
      </c>
      <c r="B8" s="147">
        <v>126985</v>
      </c>
      <c r="C8" s="141">
        <f t="shared" si="0"/>
        <v>11.23236222366894</v>
      </c>
      <c r="D8" s="147">
        <v>36405</v>
      </c>
      <c r="E8" s="141">
        <f t="shared" si="0"/>
        <v>12.130713814452227</v>
      </c>
      <c r="F8" s="147">
        <v>19201</v>
      </c>
      <c r="G8" s="141">
        <f t="shared" ref="G8" si="3">F8/F$4*100</f>
        <v>10.728493842612252</v>
      </c>
      <c r="H8" s="147">
        <v>71379</v>
      </c>
      <c r="I8" s="141">
        <f t="shared" ref="I8" si="4">H8/H$4*100</f>
        <v>10.956942205848492</v>
      </c>
    </row>
    <row r="9" spans="1:9" ht="15.75" customHeight="1" x14ac:dyDescent="0.3">
      <c r="A9" s="2" t="s">
        <v>94</v>
      </c>
      <c r="B9" s="147">
        <v>328169</v>
      </c>
      <c r="C9" s="141">
        <f t="shared" si="0"/>
        <v>29.027940926717427</v>
      </c>
      <c r="D9" s="147">
        <v>93891</v>
      </c>
      <c r="E9" s="141">
        <f t="shared" si="0"/>
        <v>31.285945632543168</v>
      </c>
      <c r="F9" s="147">
        <v>46699</v>
      </c>
      <c r="G9" s="141">
        <f t="shared" ref="G9" si="5">F9/F$4*100</f>
        <v>26.092908387904252</v>
      </c>
      <c r="H9" s="147">
        <v>187579</v>
      </c>
      <c r="I9" s="141">
        <f t="shared" ref="I9" si="6">H9/H$4*100</f>
        <v>28.794074756312842</v>
      </c>
    </row>
    <row r="10" spans="1:9" x14ac:dyDescent="0.3">
      <c r="A10" s="2" t="s">
        <v>95</v>
      </c>
      <c r="B10" s="147">
        <v>409361</v>
      </c>
      <c r="C10" s="141">
        <f t="shared" si="0"/>
        <v>36.209717937105495</v>
      </c>
      <c r="D10" s="147">
        <v>104774</v>
      </c>
      <c r="E10" s="141">
        <f t="shared" si="0"/>
        <v>34.912330976388347</v>
      </c>
      <c r="F10" s="147">
        <v>66454</v>
      </c>
      <c r="G10" s="141">
        <f t="shared" ref="G10" si="7">F10/F$4*100</f>
        <v>37.130947857765463</v>
      </c>
      <c r="H10" s="147">
        <v>238133</v>
      </c>
      <c r="I10" s="141">
        <f t="shared" ref="I10" si="8">H10/H$4*100</f>
        <v>36.554301941822089</v>
      </c>
    </row>
    <row r="11" spans="1:9" x14ac:dyDescent="0.3">
      <c r="A11" s="2" t="s">
        <v>96</v>
      </c>
      <c r="B11" s="140">
        <v>240691</v>
      </c>
      <c r="C11" s="141">
        <f t="shared" si="0"/>
        <v>21.290140536103486</v>
      </c>
      <c r="D11" s="140">
        <v>57645</v>
      </c>
      <c r="E11" s="141">
        <f t="shared" si="0"/>
        <v>19.208213098038694</v>
      </c>
      <c r="F11" s="140">
        <v>42622</v>
      </c>
      <c r="G11" s="141">
        <f t="shared" ref="G11" si="9">F11/F$4*100</f>
        <v>23.814898419864562</v>
      </c>
      <c r="H11" s="140">
        <v>140424</v>
      </c>
      <c r="I11" s="141">
        <f t="shared" ref="I11" si="10">H11/H$4*100</f>
        <v>21.555606723463043</v>
      </c>
    </row>
    <row r="12" spans="1:9" ht="6.9" customHeight="1" x14ac:dyDescent="0.3">
      <c r="A12" s="142"/>
      <c r="B12" s="143"/>
      <c r="C12" s="144"/>
      <c r="D12" s="143"/>
      <c r="E12" s="144"/>
      <c r="F12" s="143"/>
      <c r="G12" s="144"/>
      <c r="H12" s="143"/>
      <c r="I12" s="144"/>
    </row>
    <row r="13" spans="1:9" x14ac:dyDescent="0.3">
      <c r="A13" s="148" t="s">
        <v>97</v>
      </c>
      <c r="B13" s="143"/>
      <c r="C13" s="144"/>
      <c r="D13" s="143"/>
      <c r="E13" s="144"/>
      <c r="F13" s="143"/>
      <c r="G13" s="144"/>
      <c r="H13" s="143"/>
      <c r="I13" s="144"/>
    </row>
    <row r="14" spans="1:9" x14ac:dyDescent="0.3">
      <c r="A14" s="149" t="s">
        <v>98</v>
      </c>
      <c r="B14" s="147">
        <v>774761</v>
      </c>
      <c r="C14" s="141">
        <f t="shared" ref="C14:E15" si="11">B14/B$4*100</f>
        <v>68.530898836649783</v>
      </c>
      <c r="D14" s="147">
        <v>227773</v>
      </c>
      <c r="E14" s="141">
        <f t="shared" si="11"/>
        <v>75.897516210938804</v>
      </c>
      <c r="F14" s="147">
        <v>121681</v>
      </c>
      <c r="G14" s="141">
        <f t="shared" ref="G14" si="12">F14/F$4*100</f>
        <v>67.988847417473124</v>
      </c>
      <c r="H14" s="147">
        <v>425307</v>
      </c>
      <c r="I14" s="141">
        <f t="shared" ref="I14" si="13">H14/H$4*100</f>
        <v>65.286207690536486</v>
      </c>
    </row>
    <row r="15" spans="1:9" x14ac:dyDescent="0.3">
      <c r="A15" s="149" t="s">
        <v>99</v>
      </c>
      <c r="B15" s="147">
        <v>355767</v>
      </c>
      <c r="C15" s="141">
        <f t="shared" si="11"/>
        <v>31.469101163350221</v>
      </c>
      <c r="D15" s="147">
        <v>72333</v>
      </c>
      <c r="E15" s="141">
        <f t="shared" si="11"/>
        <v>24.1024837890612</v>
      </c>
      <c r="F15" s="147">
        <v>57291</v>
      </c>
      <c r="G15" s="141">
        <f t="shared" ref="G15" si="14">F15/F$4*100</f>
        <v>32.011152582526876</v>
      </c>
      <c r="H15" s="147">
        <v>226143</v>
      </c>
      <c r="I15" s="141">
        <f t="shared" ref="I15" si="15">H15/H$4*100</f>
        <v>34.713792309463507</v>
      </c>
    </row>
    <row r="16" spans="1:9" ht="6.9" customHeight="1" x14ac:dyDescent="0.3">
      <c r="A16" s="142"/>
      <c r="B16" s="143"/>
      <c r="C16" s="144"/>
      <c r="D16" s="143"/>
      <c r="E16" s="144"/>
      <c r="F16" s="143"/>
      <c r="G16" s="144"/>
      <c r="H16" s="143"/>
      <c r="I16" s="144"/>
    </row>
    <row r="17" spans="1:11" x14ac:dyDescent="0.3">
      <c r="A17" s="148" t="s">
        <v>100</v>
      </c>
      <c r="B17" s="147"/>
      <c r="C17" s="150"/>
      <c r="D17" s="147"/>
      <c r="E17" s="150"/>
      <c r="F17" s="147"/>
      <c r="G17" s="150"/>
      <c r="H17" s="147"/>
      <c r="I17" s="150"/>
    </row>
    <row r="18" spans="1:11" x14ac:dyDescent="0.3">
      <c r="A18" s="2" t="s">
        <v>101</v>
      </c>
      <c r="B18" s="146">
        <v>26238</v>
      </c>
      <c r="C18" s="141">
        <f t="shared" ref="C18" si="16">B18/B$4*100</f>
        <v>2.3208624642644851</v>
      </c>
      <c r="D18" s="146">
        <v>2665</v>
      </c>
      <c r="E18" s="141">
        <f t="shared" ref="E18" si="17">D18/D$4*100</f>
        <v>0.88801956641986501</v>
      </c>
      <c r="F18" s="146">
        <v>2365</v>
      </c>
      <c r="G18" s="141">
        <f t="shared" ref="G18:G20" si="18">F18/F$4*100</f>
        <v>1.3214357553136804</v>
      </c>
      <c r="H18" s="146">
        <v>21208</v>
      </c>
      <c r="I18" s="141">
        <f t="shared" ref="I18:I20" si="19">H18/H$4*100</f>
        <v>3.2555069460434418</v>
      </c>
      <c r="K18" s="67"/>
    </row>
    <row r="19" spans="1:11" x14ac:dyDescent="0.3">
      <c r="A19" s="2" t="s">
        <v>102</v>
      </c>
      <c r="B19" s="147">
        <v>247784</v>
      </c>
      <c r="C19" s="141">
        <f t="shared" ref="C19" si="20">B19/B$4*100</f>
        <v>21.917546491550851</v>
      </c>
      <c r="D19" s="147">
        <v>58639</v>
      </c>
      <c r="E19" s="141">
        <f t="shared" ref="E19" si="21">D19/D$4*100</f>
        <v>19.539429401611429</v>
      </c>
      <c r="F19" s="147">
        <v>39258</v>
      </c>
      <c r="G19" s="141">
        <f t="shared" si="18"/>
        <v>21.93527479158751</v>
      </c>
      <c r="H19" s="147">
        <v>149887</v>
      </c>
      <c r="I19" s="141">
        <f t="shared" si="19"/>
        <v>23.008212449151891</v>
      </c>
    </row>
    <row r="20" spans="1:11" ht="15.75" customHeight="1" x14ac:dyDescent="0.3">
      <c r="A20" s="2" t="s">
        <v>103</v>
      </c>
      <c r="B20" s="147">
        <v>391268</v>
      </c>
      <c r="C20" s="141">
        <f t="shared" ref="C20" si="22">B20/B$4*100</f>
        <v>34.609315293385038</v>
      </c>
      <c r="D20" s="147">
        <v>103200</v>
      </c>
      <c r="E20" s="141">
        <f t="shared" ref="E20" si="23">D20/D$4*100</f>
        <v>34.387849626465318</v>
      </c>
      <c r="F20" s="147">
        <v>56743</v>
      </c>
      <c r="G20" s="141">
        <f t="shared" si="18"/>
        <v>31.704959434995416</v>
      </c>
      <c r="H20" s="147">
        <v>231325</v>
      </c>
      <c r="I20" s="141">
        <f t="shared" si="19"/>
        <v>35.509248599278529</v>
      </c>
    </row>
    <row r="21" spans="1:11" x14ac:dyDescent="0.3">
      <c r="A21" s="2" t="s">
        <v>104</v>
      </c>
      <c r="B21" s="143">
        <v>76422</v>
      </c>
      <c r="C21" s="141">
        <v>6.7598502646550997</v>
      </c>
      <c r="D21" s="143">
        <v>35277</v>
      </c>
      <c r="E21" s="141">
        <v>11.754846620860629</v>
      </c>
      <c r="F21" s="143">
        <v>10642</v>
      </c>
      <c r="G21" s="141">
        <v>5.9461815256017703</v>
      </c>
      <c r="H21" s="143">
        <v>30503</v>
      </c>
      <c r="I21" s="141">
        <v>4.6823240463581248</v>
      </c>
    </row>
    <row r="22" spans="1:11" x14ac:dyDescent="0.3">
      <c r="A22" s="2" t="s">
        <v>105</v>
      </c>
      <c r="B22" s="147">
        <v>279215</v>
      </c>
      <c r="C22" s="151">
        <v>24.697751846924625</v>
      </c>
      <c r="D22" s="147">
        <v>73315</v>
      </c>
      <c r="E22" s="151">
        <v>24.429701505468071</v>
      </c>
      <c r="F22" s="147">
        <v>48475</v>
      </c>
      <c r="G22" s="151">
        <v>27.085242384283575</v>
      </c>
      <c r="H22" s="147">
        <v>157425</v>
      </c>
      <c r="I22" s="151">
        <v>24.165323509095096</v>
      </c>
    </row>
    <row r="23" spans="1:11" x14ac:dyDescent="0.3">
      <c r="A23" s="2" t="s">
        <v>106</v>
      </c>
      <c r="B23" s="147">
        <v>109601</v>
      </c>
      <c r="C23" s="151">
        <v>9.6946736392199035</v>
      </c>
      <c r="D23" s="147">
        <v>27010</v>
      </c>
      <c r="E23" s="151">
        <v>9.0001532791746914</v>
      </c>
      <c r="F23" s="147">
        <v>21489</v>
      </c>
      <c r="G23" s="151">
        <v>12.006906108218045</v>
      </c>
      <c r="H23" s="147">
        <v>61102</v>
      </c>
      <c r="I23" s="151">
        <v>9.3793844500729158</v>
      </c>
    </row>
    <row r="24" spans="1:11" x14ac:dyDescent="0.3">
      <c r="A24" s="152"/>
      <c r="B24" s="153"/>
      <c r="C24" s="154"/>
      <c r="D24" s="153"/>
      <c r="E24" s="154"/>
      <c r="F24" s="153"/>
      <c r="G24" s="154"/>
      <c r="H24" s="153"/>
      <c r="I24" s="154"/>
    </row>
    <row r="25" spans="1:11" x14ac:dyDescent="0.3">
      <c r="A25" s="107" t="s">
        <v>107</v>
      </c>
      <c r="B25" s="155"/>
      <c r="C25" s="156"/>
      <c r="D25" s="156"/>
      <c r="E25" s="157"/>
      <c r="F25" s="156"/>
      <c r="G25" s="157"/>
      <c r="H25" s="156"/>
      <c r="I25" s="157"/>
    </row>
    <row r="26" spans="1:11" x14ac:dyDescent="0.3">
      <c r="A26" s="107" t="s">
        <v>108</v>
      </c>
      <c r="C26" s="67"/>
      <c r="D26" s="67"/>
      <c r="E26" s="6"/>
      <c r="F26" s="67"/>
      <c r="G26" s="6"/>
      <c r="H26" s="67"/>
      <c r="I26" s="6"/>
    </row>
    <row r="27" spans="1:11" x14ac:dyDescent="0.3">
      <c r="E27" s="13"/>
      <c r="I27" s="13"/>
    </row>
    <row r="28" spans="1:11" x14ac:dyDescent="0.3">
      <c r="E28" s="13"/>
      <c r="I28" s="13"/>
    </row>
    <row r="29" spans="1:11" x14ac:dyDescent="0.3">
      <c r="E29" s="13"/>
      <c r="I29" s="13"/>
    </row>
    <row r="30" spans="1:11" x14ac:dyDescent="0.3">
      <c r="E30" s="13"/>
      <c r="I30" s="13"/>
    </row>
    <row r="31" spans="1:11" x14ac:dyDescent="0.3">
      <c r="E31" s="13"/>
      <c r="I31" s="13"/>
    </row>
    <row r="32" spans="1:11" x14ac:dyDescent="0.3">
      <c r="E32" s="13"/>
      <c r="I32" s="13"/>
    </row>
    <row r="33" spans="5:9" x14ac:dyDescent="0.3">
      <c r="E33" s="13"/>
      <c r="I33" s="13"/>
    </row>
    <row r="34" spans="5:9" x14ac:dyDescent="0.3">
      <c r="E34" s="13"/>
      <c r="I34" s="13"/>
    </row>
    <row r="35" spans="5:9" x14ac:dyDescent="0.3">
      <c r="I35" s="13"/>
    </row>
    <row r="36" spans="5:9" x14ac:dyDescent="0.3">
      <c r="I36" s="13"/>
    </row>
    <row r="37" spans="5:9" x14ac:dyDescent="0.3">
      <c r="I37" s="13"/>
    </row>
  </sheetData>
  <pageMargins left="0.7" right="0.7" top="0.75" bottom="0.75" header="0.3" footer="0.3"/>
  <ignoredErrors>
    <ignoredError sqref="C4 E4 G4 I4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39E6E-E485-4166-B429-7700DA1A5015}">
  <dimension ref="A1:M33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26.88671875" style="122" customWidth="1"/>
    <col min="2" max="4" width="11.33203125" style="122" customWidth="1"/>
    <col min="5" max="8" width="9.88671875" style="122" customWidth="1"/>
    <col min="9" max="16384" width="9.109375" style="122"/>
  </cols>
  <sheetData>
    <row r="1" spans="1:8" s="124" customFormat="1" ht="18" customHeight="1" x14ac:dyDescent="0.3">
      <c r="A1" s="2" t="s">
        <v>336</v>
      </c>
      <c r="B1" s="2"/>
      <c r="C1" s="2"/>
      <c r="D1" s="2"/>
      <c r="E1" s="2"/>
      <c r="F1" s="2"/>
      <c r="G1" s="2"/>
      <c r="H1" s="2"/>
    </row>
    <row r="2" spans="1:8" s="124" customFormat="1" ht="18" customHeight="1" x14ac:dyDescent="0.3">
      <c r="A2" s="2"/>
      <c r="B2" s="2"/>
      <c r="C2" s="2"/>
      <c r="D2" s="2"/>
      <c r="E2" s="2"/>
      <c r="F2" s="8"/>
      <c r="G2" s="8"/>
      <c r="H2" s="8"/>
    </row>
    <row r="3" spans="1:8" ht="15" customHeight="1" x14ac:dyDescent="0.3">
      <c r="A3" s="246"/>
      <c r="B3" s="249" t="s">
        <v>109</v>
      </c>
      <c r="C3" s="249"/>
      <c r="D3" s="249"/>
      <c r="E3" s="250"/>
      <c r="F3" s="251" t="s">
        <v>15</v>
      </c>
      <c r="G3" s="251"/>
      <c r="H3" s="251"/>
    </row>
    <row r="4" spans="1:8" ht="36" customHeight="1" x14ac:dyDescent="0.3">
      <c r="A4" s="247"/>
      <c r="B4" s="220" t="s">
        <v>110</v>
      </c>
      <c r="C4" s="220" t="s">
        <v>111</v>
      </c>
      <c r="D4" s="220" t="s">
        <v>112</v>
      </c>
      <c r="E4" s="220" t="s">
        <v>113</v>
      </c>
      <c r="F4" s="220" t="s">
        <v>110</v>
      </c>
      <c r="G4" s="220" t="s">
        <v>112</v>
      </c>
      <c r="H4" s="220" t="s">
        <v>113</v>
      </c>
    </row>
    <row r="5" spans="1:8" ht="13.5" customHeight="1" x14ac:dyDescent="0.3">
      <c r="A5" s="248"/>
      <c r="B5" s="128"/>
      <c r="C5" s="128"/>
      <c r="D5" s="128"/>
      <c r="E5" s="128"/>
      <c r="F5" s="128"/>
      <c r="G5" s="128"/>
      <c r="H5" s="128"/>
    </row>
    <row r="6" spans="1:8" ht="12" customHeight="1" x14ac:dyDescent="0.3">
      <c r="A6" s="47"/>
      <c r="B6" s="129"/>
      <c r="C6" s="129"/>
      <c r="D6" s="129"/>
      <c r="E6" s="129"/>
      <c r="F6" s="129"/>
      <c r="G6" s="129"/>
      <c r="H6" s="129"/>
    </row>
    <row r="7" spans="1:8" ht="15" customHeight="1" x14ac:dyDescent="0.3">
      <c r="A7" s="130" t="s">
        <v>52</v>
      </c>
      <c r="B7" s="131">
        <v>6072</v>
      </c>
      <c r="C7" s="132">
        <f t="shared" ref="C7:C28" si="0">B7/F7*100</f>
        <v>11.768126053840341</v>
      </c>
      <c r="D7" s="131">
        <v>136280.74</v>
      </c>
      <c r="E7" s="131">
        <f t="shared" ref="E7:E27" si="1">D7/B7</f>
        <v>22.444127140974967</v>
      </c>
      <c r="F7" s="131">
        <v>51597</v>
      </c>
      <c r="G7" s="131">
        <v>909638.32000000204</v>
      </c>
      <c r="H7" s="131">
        <f t="shared" ref="H7:H27" si="2">G7/F7</f>
        <v>17.629674593484157</v>
      </c>
    </row>
    <row r="8" spans="1:8" ht="15" customHeight="1" x14ac:dyDescent="0.3">
      <c r="A8" s="130" t="s">
        <v>53</v>
      </c>
      <c r="B8" s="131">
        <v>392</v>
      </c>
      <c r="C8" s="132">
        <f t="shared" si="0"/>
        <v>15.742971887550199</v>
      </c>
      <c r="D8" s="131">
        <v>17286.84</v>
      </c>
      <c r="E8" s="131">
        <f t="shared" si="1"/>
        <v>44.099081632653061</v>
      </c>
      <c r="F8" s="131">
        <v>2490</v>
      </c>
      <c r="G8" s="131">
        <v>60013.129999999903</v>
      </c>
      <c r="H8" s="131">
        <f t="shared" si="2"/>
        <v>24.101658634538115</v>
      </c>
    </row>
    <row r="9" spans="1:8" ht="15" customHeight="1" x14ac:dyDescent="0.3">
      <c r="A9" s="130" t="s">
        <v>54</v>
      </c>
      <c r="B9" s="131">
        <v>5382</v>
      </c>
      <c r="C9" s="132">
        <f t="shared" si="0"/>
        <v>11.504424778761061</v>
      </c>
      <c r="D9" s="131">
        <v>121633.08</v>
      </c>
      <c r="E9" s="131">
        <f t="shared" si="1"/>
        <v>22.599977703455966</v>
      </c>
      <c r="F9" s="131">
        <v>46782</v>
      </c>
      <c r="G9" s="131">
        <v>973367.08000000392</v>
      </c>
      <c r="H9" s="131">
        <f t="shared" si="2"/>
        <v>20.806444358941558</v>
      </c>
    </row>
    <row r="10" spans="1:8" ht="15" customHeight="1" x14ac:dyDescent="0.3">
      <c r="A10" s="130" t="s">
        <v>55</v>
      </c>
      <c r="B10" s="131">
        <v>1411</v>
      </c>
      <c r="C10" s="132">
        <f t="shared" si="0"/>
        <v>10.98225404732254</v>
      </c>
      <c r="D10" s="131">
        <v>7153.37</v>
      </c>
      <c r="E10" s="131">
        <f t="shared" si="1"/>
        <v>5.0697165131112687</v>
      </c>
      <c r="F10" s="131">
        <v>12848</v>
      </c>
      <c r="G10" s="131">
        <v>42268.550000000199</v>
      </c>
      <c r="H10" s="131">
        <f t="shared" si="2"/>
        <v>3.2898933686176992</v>
      </c>
    </row>
    <row r="11" spans="1:8" ht="15" customHeight="1" x14ac:dyDescent="0.3">
      <c r="A11" s="130" t="s">
        <v>56</v>
      </c>
      <c r="B11" s="131">
        <v>2757</v>
      </c>
      <c r="C11" s="132">
        <f t="shared" si="0"/>
        <v>14.115297972557853</v>
      </c>
      <c r="D11" s="131">
        <v>22807.59</v>
      </c>
      <c r="E11" s="131">
        <f t="shared" si="1"/>
        <v>8.272611534276388</v>
      </c>
      <c r="F11" s="131">
        <v>19532</v>
      </c>
      <c r="G11" s="131">
        <v>151903.73000000001</v>
      </c>
      <c r="H11" s="131">
        <f t="shared" si="2"/>
        <v>7.7771723325824293</v>
      </c>
    </row>
    <row r="12" spans="1:8" ht="15" customHeight="1" x14ac:dyDescent="0.3">
      <c r="A12" s="130" t="s">
        <v>57</v>
      </c>
      <c r="B12" s="131">
        <v>1942</v>
      </c>
      <c r="C12" s="132">
        <f t="shared" si="0"/>
        <v>13.869447221825453</v>
      </c>
      <c r="D12" s="131">
        <v>20230.59</v>
      </c>
      <c r="E12" s="131">
        <f t="shared" si="1"/>
        <v>10.417399588053554</v>
      </c>
      <c r="F12" s="131">
        <v>14002</v>
      </c>
      <c r="G12" s="131">
        <v>88642.950000000099</v>
      </c>
      <c r="H12" s="131">
        <f t="shared" si="2"/>
        <v>6.3307348950150049</v>
      </c>
    </row>
    <row r="13" spans="1:8" ht="15" customHeight="1" x14ac:dyDescent="0.3">
      <c r="A13" s="130" t="s">
        <v>58</v>
      </c>
      <c r="B13" s="131">
        <v>6831</v>
      </c>
      <c r="C13" s="132">
        <f t="shared" si="0"/>
        <v>8.2437275985663092</v>
      </c>
      <c r="D13" s="131">
        <v>114080.24</v>
      </c>
      <c r="E13" s="131">
        <f t="shared" si="1"/>
        <v>16.70037183428488</v>
      </c>
      <c r="F13" s="131">
        <v>82863</v>
      </c>
      <c r="G13" s="131">
        <v>815588.51000000199</v>
      </c>
      <c r="H13" s="131">
        <f t="shared" si="2"/>
        <v>9.8426138324704873</v>
      </c>
    </row>
    <row r="14" spans="1:8" ht="15" customHeight="1" x14ac:dyDescent="0.3">
      <c r="A14" s="130" t="s">
        <v>59</v>
      </c>
      <c r="B14" s="131">
        <v>1465</v>
      </c>
      <c r="C14" s="132">
        <f t="shared" si="0"/>
        <v>8.9542204021759062</v>
      </c>
      <c r="D14" s="131">
        <v>27914.13</v>
      </c>
      <c r="E14" s="131">
        <f t="shared" si="1"/>
        <v>19.054013651877135</v>
      </c>
      <c r="F14" s="131">
        <v>16361</v>
      </c>
      <c r="G14" s="131">
        <v>216963.71</v>
      </c>
      <c r="H14" s="131">
        <f t="shared" si="2"/>
        <v>13.261029888148645</v>
      </c>
    </row>
    <row r="15" spans="1:8" ht="15" customHeight="1" x14ac:dyDescent="0.3">
      <c r="A15" s="130" t="s">
        <v>60</v>
      </c>
      <c r="B15" s="131">
        <v>4200</v>
      </c>
      <c r="C15" s="132">
        <f t="shared" si="0"/>
        <v>7.8312916037366449</v>
      </c>
      <c r="D15" s="131">
        <v>119072.9</v>
      </c>
      <c r="E15" s="131">
        <f t="shared" si="1"/>
        <v>28.350690476190476</v>
      </c>
      <c r="F15" s="131">
        <v>53631</v>
      </c>
      <c r="G15" s="131">
        <v>1041672.7899999981</v>
      </c>
      <c r="H15" s="131">
        <f t="shared" si="2"/>
        <v>19.422960414685502</v>
      </c>
    </row>
    <row r="16" spans="1:8" ht="15" customHeight="1" x14ac:dyDescent="0.3">
      <c r="A16" s="130" t="s">
        <v>61</v>
      </c>
      <c r="B16" s="131">
        <v>4336</v>
      </c>
      <c r="C16" s="132">
        <f t="shared" si="0"/>
        <v>8.321019401638873</v>
      </c>
      <c r="D16" s="131">
        <v>75395.179999999906</v>
      </c>
      <c r="E16" s="131">
        <f t="shared" si="1"/>
        <v>17.388187269372672</v>
      </c>
      <c r="F16" s="131">
        <v>52109</v>
      </c>
      <c r="G16" s="131">
        <v>637880.43000000389</v>
      </c>
      <c r="H16" s="131">
        <f t="shared" si="2"/>
        <v>12.241271757278088</v>
      </c>
    </row>
    <row r="17" spans="1:13" ht="15" customHeight="1" x14ac:dyDescent="0.3">
      <c r="A17" s="130" t="s">
        <v>62</v>
      </c>
      <c r="B17" s="131">
        <v>2446</v>
      </c>
      <c r="C17" s="132">
        <f t="shared" si="0"/>
        <v>9.0807840807840812</v>
      </c>
      <c r="D17" s="131">
        <v>48394.67</v>
      </c>
      <c r="E17" s="131">
        <f t="shared" si="1"/>
        <v>19.78522894521668</v>
      </c>
      <c r="F17" s="131">
        <v>26936</v>
      </c>
      <c r="G17" s="131">
        <v>289263.32999999903</v>
      </c>
      <c r="H17" s="131">
        <f t="shared" si="2"/>
        <v>10.738911865161828</v>
      </c>
    </row>
    <row r="18" spans="1:13" ht="15" customHeight="1" x14ac:dyDescent="0.3">
      <c r="A18" s="130" t="s">
        <v>63</v>
      </c>
      <c r="B18" s="131">
        <v>2784</v>
      </c>
      <c r="C18" s="132">
        <f t="shared" si="0"/>
        <v>8.2709447415329755</v>
      </c>
      <c r="D18" s="131">
        <v>67323.539999999906</v>
      </c>
      <c r="E18" s="131">
        <f t="shared" si="1"/>
        <v>24.182306034482725</v>
      </c>
      <c r="F18" s="131">
        <v>33660</v>
      </c>
      <c r="G18" s="131">
        <v>445492.25000000291</v>
      </c>
      <c r="H18" s="131">
        <f t="shared" si="2"/>
        <v>13.235063874034548</v>
      </c>
    </row>
    <row r="19" spans="1:13" ht="15" customHeight="1" x14ac:dyDescent="0.3">
      <c r="A19" s="130" t="s">
        <v>64</v>
      </c>
      <c r="B19" s="131">
        <v>6475</v>
      </c>
      <c r="C19" s="132">
        <f t="shared" si="0"/>
        <v>9.7710776102735899</v>
      </c>
      <c r="D19" s="131">
        <v>96964.42</v>
      </c>
      <c r="E19" s="131">
        <f t="shared" si="1"/>
        <v>14.975199999999999</v>
      </c>
      <c r="F19" s="131">
        <v>66267</v>
      </c>
      <c r="G19" s="131">
        <v>631526.34000000404</v>
      </c>
      <c r="H19" s="131">
        <f t="shared" si="2"/>
        <v>9.5300276155553139</v>
      </c>
    </row>
    <row r="20" spans="1:13" ht="15" customHeight="1" x14ac:dyDescent="0.3">
      <c r="A20" s="130" t="s">
        <v>65</v>
      </c>
      <c r="B20" s="131">
        <v>3123</v>
      </c>
      <c r="C20" s="132">
        <f t="shared" si="0"/>
        <v>7.0393328073932153</v>
      </c>
      <c r="D20" s="131">
        <v>52909.91</v>
      </c>
      <c r="E20" s="131">
        <f t="shared" si="1"/>
        <v>16.942014089016972</v>
      </c>
      <c r="F20" s="131">
        <v>44365</v>
      </c>
      <c r="G20" s="131">
        <v>346290.529999997</v>
      </c>
      <c r="H20" s="131">
        <f t="shared" si="2"/>
        <v>7.8054892370110895</v>
      </c>
      <c r="M20" s="134"/>
    </row>
    <row r="21" spans="1:13" ht="15" customHeight="1" x14ac:dyDescent="0.3">
      <c r="A21" s="130" t="s">
        <v>66</v>
      </c>
      <c r="B21" s="131">
        <v>1463</v>
      </c>
      <c r="C21" s="132">
        <f t="shared" si="0"/>
        <v>8.04111245465538</v>
      </c>
      <c r="D21" s="131">
        <v>25695.97</v>
      </c>
      <c r="E21" s="131">
        <f t="shared" si="1"/>
        <v>17.563889268626113</v>
      </c>
      <c r="F21" s="131">
        <v>18194</v>
      </c>
      <c r="G21" s="131">
        <v>176118.40999999901</v>
      </c>
      <c r="H21" s="131">
        <f t="shared" si="2"/>
        <v>9.6800269319555348</v>
      </c>
    </row>
    <row r="22" spans="1:13" ht="15" customHeight="1" x14ac:dyDescent="0.3">
      <c r="A22" s="130" t="s">
        <v>67</v>
      </c>
      <c r="B22" s="131">
        <v>8659</v>
      </c>
      <c r="C22" s="132">
        <f t="shared" si="0"/>
        <v>10.946210732570634</v>
      </c>
      <c r="D22" s="131">
        <v>92282.140000000101</v>
      </c>
      <c r="E22" s="131">
        <f t="shared" si="1"/>
        <v>10.657366901489791</v>
      </c>
      <c r="F22" s="131">
        <v>79105</v>
      </c>
      <c r="G22" s="131">
        <v>490165.55999999412</v>
      </c>
      <c r="H22" s="131">
        <f t="shared" si="2"/>
        <v>6.1963916313759446</v>
      </c>
    </row>
    <row r="23" spans="1:13" ht="15" customHeight="1" x14ac:dyDescent="0.3">
      <c r="A23" s="130" t="s">
        <v>68</v>
      </c>
      <c r="B23" s="131">
        <v>12941</v>
      </c>
      <c r="C23" s="132">
        <f t="shared" si="0"/>
        <v>6.7615156328373187</v>
      </c>
      <c r="D23" s="131">
        <v>176054.46000000101</v>
      </c>
      <c r="E23" s="131">
        <f t="shared" si="1"/>
        <v>13.604393787188085</v>
      </c>
      <c r="F23" s="131">
        <v>191392</v>
      </c>
      <c r="G23" s="131">
        <v>1279990.4699999709</v>
      </c>
      <c r="H23" s="131">
        <f t="shared" si="2"/>
        <v>6.6877950489047135</v>
      </c>
    </row>
    <row r="24" spans="1:13" ht="15" customHeight="1" x14ac:dyDescent="0.3">
      <c r="A24" s="130" t="s">
        <v>69</v>
      </c>
      <c r="B24" s="131">
        <v>3436</v>
      </c>
      <c r="C24" s="132">
        <f t="shared" si="0"/>
        <v>10.168688961231133</v>
      </c>
      <c r="D24" s="131">
        <v>78012.87</v>
      </c>
      <c r="E24" s="131">
        <f t="shared" si="1"/>
        <v>22.704560535506403</v>
      </c>
      <c r="F24" s="131">
        <v>33790</v>
      </c>
      <c r="G24" s="131">
        <v>437933.50999999902</v>
      </c>
      <c r="H24" s="131">
        <f t="shared" si="2"/>
        <v>12.960447173720006</v>
      </c>
    </row>
    <row r="25" spans="1:13" ht="15" customHeight="1" x14ac:dyDescent="0.3">
      <c r="A25" s="130" t="s">
        <v>70</v>
      </c>
      <c r="B25" s="131">
        <v>8222</v>
      </c>
      <c r="C25" s="132">
        <f t="shared" si="0"/>
        <v>8.6176356528210132</v>
      </c>
      <c r="D25" s="131">
        <v>87722.52</v>
      </c>
      <c r="E25" s="131">
        <f t="shared" si="1"/>
        <v>10.669243493067381</v>
      </c>
      <c r="F25" s="131">
        <v>95409</v>
      </c>
      <c r="G25" s="131">
        <v>514848.33000001003</v>
      </c>
      <c r="H25" s="131">
        <f t="shared" si="2"/>
        <v>5.396223941137734</v>
      </c>
    </row>
    <row r="26" spans="1:13" ht="15" customHeight="1" x14ac:dyDescent="0.3">
      <c r="A26" s="130" t="s">
        <v>71</v>
      </c>
      <c r="B26" s="131">
        <v>13476</v>
      </c>
      <c r="C26" s="132">
        <f t="shared" si="0"/>
        <v>9.4681374271060221</v>
      </c>
      <c r="D26" s="131">
        <v>237324.82</v>
      </c>
      <c r="E26" s="131">
        <f t="shared" si="1"/>
        <v>17.610924606708224</v>
      </c>
      <c r="F26" s="131">
        <v>142330</v>
      </c>
      <c r="G26" s="131">
        <v>1330010.1199999901</v>
      </c>
      <c r="H26" s="131">
        <f t="shared" si="2"/>
        <v>9.3445522377572559</v>
      </c>
    </row>
    <row r="27" spans="1:13" ht="15" customHeight="1" x14ac:dyDescent="0.3">
      <c r="A27" s="130" t="s">
        <v>72</v>
      </c>
      <c r="B27" s="131">
        <v>7073</v>
      </c>
      <c r="C27" s="132">
        <f t="shared" si="0"/>
        <v>15.092286354422276</v>
      </c>
      <c r="D27" s="131">
        <v>294345.87000000098</v>
      </c>
      <c r="E27" s="131">
        <f t="shared" si="1"/>
        <v>41.61542061360116</v>
      </c>
      <c r="F27" s="131">
        <v>46865</v>
      </c>
      <c r="G27" s="131">
        <v>1173461.940000009</v>
      </c>
      <c r="H27" s="131">
        <f t="shared" si="2"/>
        <v>25.039196415235441</v>
      </c>
    </row>
    <row r="28" spans="1:13" s="114" customFormat="1" ht="15" customHeight="1" x14ac:dyDescent="0.3">
      <c r="A28" s="110" t="s">
        <v>35</v>
      </c>
      <c r="B28" s="111">
        <v>104886</v>
      </c>
      <c r="C28" s="135">
        <f t="shared" si="0"/>
        <v>9.2776118769283027</v>
      </c>
      <c r="D28" s="111">
        <v>1918885.85</v>
      </c>
      <c r="E28" s="136">
        <f t="shared" ref="E28:E31" si="3">D28/B28</f>
        <v>18.294966439753637</v>
      </c>
      <c r="F28" s="111">
        <v>1130528</v>
      </c>
      <c r="G28" s="111">
        <v>12053039.989999985</v>
      </c>
      <c r="H28" s="136">
        <f t="shared" ref="H28:H31" si="4">G28/F28</f>
        <v>10.661425448993732</v>
      </c>
    </row>
    <row r="29" spans="1:13" s="107" customFormat="1" ht="15" customHeight="1" x14ac:dyDescent="0.3">
      <c r="A29" s="115" t="s">
        <v>36</v>
      </c>
      <c r="B29" s="25">
        <v>30452</v>
      </c>
      <c r="C29" s="137">
        <f t="shared" ref="C29:C31" si="5">B29/F29*100</f>
        <v>10.147081364584514</v>
      </c>
      <c r="D29" s="25">
        <v>586459.48</v>
      </c>
      <c r="E29" s="131">
        <f t="shared" si="3"/>
        <v>19.258488112439249</v>
      </c>
      <c r="F29" s="25">
        <v>300106</v>
      </c>
      <c r="G29" s="25">
        <v>4300058.7700000061</v>
      </c>
      <c r="H29" s="131">
        <f t="shared" si="4"/>
        <v>14.32846650850035</v>
      </c>
    </row>
    <row r="30" spans="1:13" s="107" customFormat="1" ht="15" customHeight="1" x14ac:dyDescent="0.3">
      <c r="A30" s="115" t="s">
        <v>37</v>
      </c>
      <c r="B30" s="25">
        <v>16041</v>
      </c>
      <c r="C30" s="137">
        <f t="shared" si="5"/>
        <v>8.9628545247301261</v>
      </c>
      <c r="D30" s="25">
        <v>288077.80999999982</v>
      </c>
      <c r="E30" s="131">
        <f t="shared" si="3"/>
        <v>17.958843588304958</v>
      </c>
      <c r="F30" s="25">
        <v>178972</v>
      </c>
      <c r="G30" s="25">
        <v>2004162.3500000099</v>
      </c>
      <c r="H30" s="131">
        <f t="shared" si="4"/>
        <v>11.198189381579297</v>
      </c>
    </row>
    <row r="31" spans="1:13" s="107" customFormat="1" ht="15" customHeight="1" x14ac:dyDescent="0.3">
      <c r="A31" s="117" t="s">
        <v>75</v>
      </c>
      <c r="B31" s="27">
        <v>58393</v>
      </c>
      <c r="C31" s="138">
        <f t="shared" si="5"/>
        <v>8.9635428659144978</v>
      </c>
      <c r="D31" s="27">
        <v>1044348.5600000022</v>
      </c>
      <c r="E31" s="133">
        <f t="shared" si="3"/>
        <v>17.884824550887984</v>
      </c>
      <c r="F31" s="27">
        <v>651450</v>
      </c>
      <c r="G31" s="27">
        <v>5748818.8699999694</v>
      </c>
      <c r="H31" s="133">
        <f t="shared" si="4"/>
        <v>8.8246509632358112</v>
      </c>
    </row>
    <row r="32" spans="1:13" ht="15" customHeight="1" x14ac:dyDescent="0.3">
      <c r="A32" s="122" t="s">
        <v>107</v>
      </c>
    </row>
    <row r="33" spans="1:8" ht="15" customHeight="1" x14ac:dyDescent="0.3">
      <c r="A33" s="107" t="s">
        <v>108</v>
      </c>
      <c r="B33" s="123"/>
      <c r="C33" s="123"/>
      <c r="E33" s="123"/>
      <c r="F33" s="123"/>
      <c r="G33" s="123"/>
      <c r="H33" s="123"/>
    </row>
  </sheetData>
  <sortState xmlns:xlrd2="http://schemas.microsoft.com/office/spreadsheetml/2017/richdata2" ref="A24:G27">
    <sortCondition ref="A24:A27"/>
  </sortState>
  <mergeCells count="3">
    <mergeCell ref="A3:A5"/>
    <mergeCell ref="B3:E3"/>
    <mergeCell ref="F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28</vt:i4>
      </vt:variant>
    </vt:vector>
  </HeadingPairs>
  <TitlesOfParts>
    <vt:vector size="28" baseType="lpstr">
      <vt:lpstr>t1</vt:lpstr>
      <vt:lpstr>t2</vt:lpstr>
      <vt:lpstr>f1</vt:lpstr>
      <vt:lpstr>f2</vt:lpstr>
      <vt:lpstr>t3</vt:lpstr>
      <vt:lpstr>t4</vt:lpstr>
      <vt:lpstr>t5</vt:lpstr>
      <vt:lpstr>t6</vt:lpstr>
      <vt:lpstr>t7</vt:lpstr>
      <vt:lpstr>t8</vt:lpstr>
      <vt:lpstr>t9</vt:lpstr>
      <vt:lpstr>t10</vt:lpstr>
      <vt:lpstr>f3</vt:lpstr>
      <vt:lpstr>t11</vt:lpstr>
      <vt:lpstr>f4</vt:lpstr>
      <vt:lpstr>t12</vt:lpstr>
      <vt:lpstr>t13</vt:lpstr>
      <vt:lpstr>t14</vt:lpstr>
      <vt:lpstr>t15</vt:lpstr>
      <vt:lpstr>t16</vt:lpstr>
      <vt:lpstr>f5</vt:lpstr>
      <vt:lpstr>f6</vt:lpstr>
      <vt:lpstr>f7</vt:lpstr>
      <vt:lpstr>t17</vt:lpstr>
      <vt:lpstr>t18</vt:lpstr>
      <vt:lpstr>t19</vt:lpstr>
      <vt:lpstr>t20</vt:lpstr>
      <vt:lpstr>t21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felicetta carillo</dc:creator>
  <cp:keywords/>
  <dc:description/>
  <cp:lastModifiedBy>Fabio Iacobini (CREA-PB)</cp:lastModifiedBy>
  <cp:revision/>
  <dcterms:created xsi:type="dcterms:W3CDTF">2015-06-05T18:19:34Z</dcterms:created>
  <dcterms:modified xsi:type="dcterms:W3CDTF">2022-12-22T10:54:25Z</dcterms:modified>
  <cp:category/>
  <cp:contentStatus/>
</cp:coreProperties>
</file>